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vilacquaknight-my.sharepoint.com/personal/cstanaland_frontierenergy_com/Documents/Files/"/>
    </mc:Choice>
  </mc:AlternateContent>
  <xr:revisionPtr revIDLastSave="0" documentId="8_{0583AB2C-85C6-4529-9E8E-E197C00A7A97}" xr6:coauthVersionLast="47" xr6:coauthVersionMax="47" xr10:uidLastSave="{00000000-0000-0000-0000-000000000000}"/>
  <bookViews>
    <workbookView xWindow="-20490" yWindow="1890" windowWidth="19230" windowHeight="13110" xr2:uid="{0297FD0A-9E0F-4019-A253-5B788E97231B}"/>
  </bookViews>
  <sheets>
    <sheet name="Project Info" sheetId="2" r:id="rId1"/>
    <sheet name="Summary" sheetId="3" r:id="rId2"/>
    <sheet name="Inventory" sheetId="1" r:id="rId3"/>
    <sheet name="Factor Tables" sheetId="4" r:id="rId4"/>
  </sheets>
  <definedNames>
    <definedName name="Evaporative">'Factor Tables'!$M$7:$M$18</definedName>
    <definedName name="PTAC">'Factor Tables'!$H$7:$H$26</definedName>
    <definedName name="PTAC_Non_Standard_Size">'Factor Tables'!$H$7:$H$26</definedName>
    <definedName name="PTAC_Standard_Size">'Factor Tables'!$H$7:$H$26</definedName>
    <definedName name="PTHP">'Factor Tables'!$H$7:$H$26</definedName>
    <definedName name="PTHP_Non_Standard_Size">'Factor Tables'!$H$7:$H$26</definedName>
    <definedName name="PTHP_Standard_Size">'Factor Tables'!$H$7:$H$26</definedName>
    <definedName name="RAC">'Factor Tables'!$H$7:$H$26</definedName>
    <definedName name="RACType">Inventory!$U$3:$U$8</definedName>
    <definedName name="SPVAC">'Factor Tables'!$H$7:$H$26</definedName>
    <definedName name="SPVHP">'Factor Tables'!$H$7:$H$26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3" l="1"/>
  <c r="C16" i="3"/>
  <c r="C17" i="3"/>
  <c r="C18" i="3"/>
  <c r="N19" i="1"/>
  <c r="L19" i="1"/>
  <c r="J19" i="1"/>
  <c r="J18" i="1"/>
  <c r="L18" i="1"/>
  <c r="N18" i="1"/>
  <c r="J17" i="1"/>
  <c r="L17" i="1"/>
  <c r="N17" i="1"/>
  <c r="J16" i="1"/>
  <c r="N16" i="1"/>
  <c r="L16" i="1"/>
  <c r="J15" i="1"/>
  <c r="L15" i="1"/>
  <c r="N15" i="1"/>
  <c r="J14" i="1"/>
  <c r="L14" i="1"/>
  <c r="N14" i="1"/>
  <c r="J11" i="1"/>
  <c r="K11" i="1"/>
  <c r="L11" i="1"/>
  <c r="M11" i="1"/>
  <c r="N11" i="1"/>
  <c r="O11" i="1"/>
  <c r="J8" i="1"/>
  <c r="L8" i="1"/>
  <c r="N8" i="1"/>
  <c r="M7" i="1"/>
  <c r="L7" i="1"/>
  <c r="K7" i="1"/>
  <c r="J7" i="1"/>
  <c r="N6" i="1"/>
  <c r="M6" i="1"/>
  <c r="K6" i="1"/>
  <c r="L6" i="1"/>
  <c r="J6" i="1"/>
  <c r="L5" i="1"/>
  <c r="J5" i="1"/>
  <c r="L4" i="1"/>
  <c r="J4" i="1"/>
  <c r="O7" i="1"/>
  <c r="O6" i="1"/>
  <c r="N7" i="1"/>
  <c r="N5" i="1"/>
  <c r="N4" i="1"/>
  <c r="I24" i="1" l="1"/>
  <c r="K20" i="1" l="1"/>
  <c r="J20" i="1"/>
  <c r="F19" i="1"/>
  <c r="E19" i="1"/>
  <c r="F18" i="1"/>
  <c r="E18" i="1"/>
  <c r="F17" i="1"/>
  <c r="E17" i="1"/>
  <c r="D19" i="1"/>
  <c r="D18" i="1"/>
  <c r="D17" i="1"/>
  <c r="D3" i="2"/>
  <c r="F28" i="1"/>
  <c r="E28" i="1"/>
  <c r="D28" i="1"/>
  <c r="F4" i="1" l="1"/>
  <c r="E4" i="1"/>
  <c r="F3" i="1"/>
  <c r="E3" i="1"/>
  <c r="F2" i="1"/>
  <c r="E2" i="1"/>
  <c r="M20" i="1" l="1"/>
  <c r="O20" i="1"/>
  <c r="F26" i="1"/>
  <c r="E26" i="1"/>
  <c r="D26" i="1"/>
  <c r="F25" i="1"/>
  <c r="E25" i="1"/>
  <c r="D25" i="1"/>
  <c r="N20" i="1" l="1"/>
  <c r="L20" i="1"/>
  <c r="A1" i="3"/>
  <c r="F16" i="1" l="1"/>
  <c r="F21" i="1" s="1"/>
  <c r="E16" i="1"/>
  <c r="E21" i="1" s="1"/>
  <c r="F15" i="1"/>
  <c r="E15" i="1"/>
  <c r="F20" i="1" l="1"/>
  <c r="F24" i="1" s="1"/>
  <c r="F23" i="1"/>
  <c r="C15" i="3" s="1"/>
  <c r="E20" i="1"/>
  <c r="E24" i="1" s="1"/>
  <c r="D13" i="3" s="1"/>
  <c r="E23" i="1"/>
  <c r="C13" i="3" s="1"/>
  <c r="D14" i="3" l="1"/>
  <c r="D15" i="3"/>
  <c r="F27" i="1"/>
  <c r="E27" i="1"/>
  <c r="D16" i="1"/>
  <c r="D21" i="1" s="1"/>
  <c r="D15" i="1"/>
  <c r="D23" i="1" l="1"/>
  <c r="C12" i="3" s="1"/>
  <c r="D20" i="1"/>
  <c r="D24" i="1" s="1"/>
  <c r="D12" i="3" s="1"/>
  <c r="D17" i="3" l="1"/>
  <c r="D16" i="3"/>
  <c r="D27" i="1"/>
  <c r="C6" i="3" s="1"/>
  <c r="I14" i="2" s="1"/>
  <c r="D18" i="3"/>
  <c r="C11" i="3"/>
  <c r="C5" i="3" s="1"/>
  <c r="D11" i="3"/>
  <c r="D5" i="3" l="1"/>
  <c r="E14" i="2" s="1"/>
  <c r="B14" i="2"/>
</calcChain>
</file>

<file path=xl/sharedStrings.xml><?xml version="1.0" encoding="utf-8"?>
<sst xmlns="http://schemas.openxmlformats.org/spreadsheetml/2006/main" count="314" uniqueCount="190">
  <si>
    <t>Building Type</t>
  </si>
  <si>
    <t>Assembly</t>
  </si>
  <si>
    <t>Education - Community College</t>
  </si>
  <si>
    <t>Education - Primary School</t>
  </si>
  <si>
    <t>Education - Relocatable Classroom</t>
  </si>
  <si>
    <t>Education - Secondary School</t>
  </si>
  <si>
    <t>Education - University</t>
  </si>
  <si>
    <t>Grocery</t>
  </si>
  <si>
    <t>Health/Medical – Hospital</t>
  </si>
  <si>
    <t>Health/Medical - Nursing Home</t>
  </si>
  <si>
    <t>Lodging - Hotel</t>
  </si>
  <si>
    <t>Manufacturing - Bio/Tech</t>
  </si>
  <si>
    <t>Manufacturing - Light Industrial</t>
  </si>
  <si>
    <t>Office - Small</t>
  </si>
  <si>
    <t>Restaurant - Fast-Food</t>
  </si>
  <si>
    <t>Restaurant - Sit-Down</t>
  </si>
  <si>
    <t>Retail - Single-Story Large</t>
  </si>
  <si>
    <t>Retail - Small</t>
  </si>
  <si>
    <t>Storage - Conditioned</t>
  </si>
  <si>
    <t>Warehouse - Refrigerated</t>
  </si>
  <si>
    <t>Other</t>
  </si>
  <si>
    <t>EUL</t>
  </si>
  <si>
    <t>Program Type</t>
  </si>
  <si>
    <t>Equipment Type</t>
  </si>
  <si>
    <t>Number of Units</t>
  </si>
  <si>
    <t xml:space="preserve">Building Type </t>
  </si>
  <si>
    <t>EUL Table</t>
  </si>
  <si>
    <t>PTAC</t>
  </si>
  <si>
    <t>PTHP</t>
  </si>
  <si>
    <t>RAC</t>
  </si>
  <si>
    <t>Program Name</t>
  </si>
  <si>
    <t>Commercial Comprehensive</t>
  </si>
  <si>
    <t>Score Plus</t>
  </si>
  <si>
    <t>Equipment Type Category</t>
  </si>
  <si>
    <t>Without reverse cycle,with louvered sides</t>
  </si>
  <si>
    <t>Without reverse cycle, without louvered sides</t>
  </si>
  <si>
    <t>With reverse cycle, with louvered sides</t>
  </si>
  <si>
    <t>With reverse cycle, without louvered sides</t>
  </si>
  <si>
    <t>Casement-only</t>
  </si>
  <si>
    <t>Casement-slider</t>
  </si>
  <si>
    <t>Minimum Cooling Efficiency (EER)</t>
  </si>
  <si>
    <t>Minimum Heating Efficiency (COP)</t>
  </si>
  <si>
    <t>Equipment</t>
  </si>
  <si>
    <t>Category</t>
  </si>
  <si>
    <t>Minimum Heating and Cooling Saving Table</t>
  </si>
  <si>
    <t>Minimum EER</t>
  </si>
  <si>
    <t>Minimum COP</t>
  </si>
  <si>
    <t>&lt; 8,000</t>
  </si>
  <si>
    <t>&lt; 14,000</t>
  </si>
  <si>
    <t>All Capacities</t>
  </si>
  <si>
    <t>Coincidence factor (CF)</t>
  </si>
  <si>
    <t>kWh Savings</t>
  </si>
  <si>
    <t>Model Number</t>
  </si>
  <si>
    <t>Without reverse cycle
With louvered sides</t>
  </si>
  <si>
    <t>Without reverse cycle
Without louvered sides</t>
  </si>
  <si>
    <t>With reverse cycle
With louvered sides</t>
  </si>
  <si>
    <t>With reverse cycle
Without louvered sides</t>
  </si>
  <si>
    <t>Minimum Heating
Efficiency (COP)</t>
  </si>
  <si>
    <t>Minimum Cooling
Efficiency (EER)</t>
  </si>
  <si>
    <t>Cooling Capacity
(Btuh)</t>
  </si>
  <si>
    <t>Incentive Rates</t>
  </si>
  <si>
    <t>RAC Equipment Types</t>
  </si>
  <si>
    <t>kW Savings</t>
  </si>
  <si>
    <t>Cooling kWh Savings</t>
  </si>
  <si>
    <t>Heating kWh Savings</t>
  </si>
  <si>
    <t>Installed Cooling Capacity (Btuh)</t>
  </si>
  <si>
    <t>Installed Heating Capacity (Btuh)</t>
  </si>
  <si>
    <t>Installed Cooling Efficiency (EER)</t>
  </si>
  <si>
    <t>Installed Heating Efficiency (COP)</t>
  </si>
  <si>
    <t>Incentive Rate ($/kWh)</t>
  </si>
  <si>
    <t>$/kWh</t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</si>
  <si>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8,000 and &lt; 14,000</t>
    </r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</si>
  <si>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14,000 and &lt; 20,000</t>
    </r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</si>
  <si>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20,000 and &lt; 25,000</t>
    </r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</si>
  <si>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25,000</t>
    </r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</si>
  <si>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8,000 and &lt; 11,000</t>
    </r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</si>
  <si>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11,000 and &lt; 14,000</t>
    </r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</si>
  <si>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20,000</t>
    </r>
  </si>
  <si>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14,000</t>
    </r>
  </si>
  <si>
    <t>&gt; 20,000</t>
  </si>
  <si>
    <t>EL PASO ELECTRIC</t>
  </si>
  <si>
    <r>
      <t>EPE Customer Information</t>
    </r>
    <r>
      <rPr>
        <b/>
        <sz val="11"/>
        <color theme="3"/>
        <rFont val="Arial"/>
        <family val="2"/>
      </rPr>
      <t xml:space="preserve"> (as seen on EPE bill)</t>
    </r>
  </si>
  <si>
    <t>Company Name:</t>
  </si>
  <si>
    <t>Contact Name:</t>
  </si>
  <si>
    <t>Contact Phone:</t>
  </si>
  <si>
    <t>Contact Email:</t>
  </si>
  <si>
    <t>EPE Acct/Meter #:</t>
  </si>
  <si>
    <t>Rate:</t>
  </si>
  <si>
    <t>Example: NMRT03</t>
  </si>
  <si>
    <t>Service Address:</t>
  </si>
  <si>
    <t>City:</t>
  </si>
  <si>
    <t>State:</t>
  </si>
  <si>
    <t>New Mexico</t>
  </si>
  <si>
    <t>ZIP Code:</t>
  </si>
  <si>
    <t>Peak kW Savings</t>
  </si>
  <si>
    <t>kWH Savings</t>
  </si>
  <si>
    <t>El Paso Electric Rebate</t>
  </si>
  <si>
    <r>
      <t>Payment Information</t>
    </r>
    <r>
      <rPr>
        <b/>
        <sz val="11"/>
        <color theme="3"/>
        <rFont val="Arial"/>
        <family val="2"/>
      </rPr>
      <t xml:space="preserve"> (please provide an accompanying W9 if not currently on file with EPE)</t>
    </r>
  </si>
  <si>
    <t>PLEASE NOTE: The Company Name and Taxpayer ID # on W9 must match the Company Name on Federal tax return</t>
  </si>
  <si>
    <t>Payment Address:</t>
  </si>
  <si>
    <t>License #:</t>
  </si>
  <si>
    <t>Payment Release &amp; Acknowledgement</t>
  </si>
  <si>
    <t>By signing below, I acknowledge: (1) the authorization of the incentive to the payee named above in Payment Information; (2) that the project would not have been accomplished or would have been completed with less efficient equipment except for the existence of the incentive provided by this program; (3) that the information provided by me in this application is accurate to the best of my knowledge; (4) that if contacted concerning this project, I agree to allow access to my property to inspect the equipment; (5) that EPE assumes no liability whatsoever relating to the equipment installed, its installation, or its performance.</t>
  </si>
  <si>
    <t>Applicant Signature:</t>
  </si>
  <si>
    <t>Date:</t>
  </si>
  <si>
    <t>Savings Summary</t>
  </si>
  <si>
    <t>Total Summer
kW Savings</t>
  </si>
  <si>
    <t>Total
kWh Savings</t>
  </si>
  <si>
    <t>Claimed
Project Savings</t>
  </si>
  <si>
    <t>Summer
kW Savings</t>
  </si>
  <si>
    <t xml:space="preserve"> Claimed Savings by Measure</t>
  </si>
  <si>
    <t>Rebate Amount</t>
  </si>
  <si>
    <t>Calculator Version</t>
  </si>
  <si>
    <t>Incentive Rate ($/kW)</t>
  </si>
  <si>
    <t>$/kW</t>
  </si>
  <si>
    <t>CF</t>
  </si>
  <si>
    <r>
      <t>EFLH</t>
    </r>
    <r>
      <rPr>
        <b/>
        <vertAlign val="subscript"/>
        <sz val="11"/>
        <color theme="0"/>
        <rFont val="Calibri"/>
        <family val="2"/>
        <scheme val="minor"/>
      </rPr>
      <t>C</t>
    </r>
  </si>
  <si>
    <r>
      <t>EFLH</t>
    </r>
    <r>
      <rPr>
        <b/>
        <vertAlign val="subscript"/>
        <sz val="11"/>
        <color theme="0"/>
        <rFont val="Calibri"/>
        <family val="2"/>
        <scheme val="minor"/>
      </rPr>
      <t>H</t>
    </r>
  </si>
  <si>
    <t>Estimated Equivalent Full-Load Cooling Hours (EFLHc)</t>
  </si>
  <si>
    <t>Estimated Equivalent Full-Load Heating Hours (EFLHh)</t>
  </si>
  <si>
    <t>Estimated Rebate Amount</t>
  </si>
  <si>
    <t>Estimated Useful Life (EUL)</t>
  </si>
  <si>
    <t>Project Type</t>
  </si>
  <si>
    <t>Permit Date (if applicable)</t>
  </si>
  <si>
    <t>Evaporative</t>
  </si>
  <si>
    <t>PTAC, PTHP, and RAC Baseline Efficiencies</t>
  </si>
  <si>
    <t>Evaporative Cooling Savings Coefficients</t>
  </si>
  <si>
    <t>Evaporative Cooling Minimum Efficiency (Seer)</t>
  </si>
  <si>
    <t>SPVAC</t>
  </si>
  <si>
    <t>SPVHP</t>
  </si>
  <si>
    <t>&lt; 65,000</t>
  </si>
  <si>
    <t>65,000- 135,000</t>
  </si>
  <si>
    <t>135,000- 240,000</t>
  </si>
  <si>
    <t>N/A</t>
  </si>
  <si>
    <t>PTAC, PTHP,SPVAC,SPVHP and RAC Savings Coefficients</t>
  </si>
  <si>
    <t>14.0-(0.300*CAP/1000)</t>
  </si>
  <si>
    <t>10.8-(0.213*CAP/1000)</t>
  </si>
  <si>
    <t>2.9-(0.026*CAP/1000)</t>
  </si>
  <si>
    <t>All Project Types</t>
  </si>
  <si>
    <r>
      <t xml:space="preserve">SPVAC 
</t>
    </r>
    <r>
      <rPr>
        <sz val="10"/>
        <color theme="1"/>
        <rFont val="Calibri"/>
        <family val="2"/>
        <scheme val="minor"/>
      </rPr>
      <t>(Single Packaged Vertical Air Conditioner)</t>
    </r>
  </si>
  <si>
    <r>
      <t xml:space="preserve">SPVHP
</t>
    </r>
    <r>
      <rPr>
        <sz val="10"/>
        <color theme="1"/>
        <rFont val="Calibri"/>
        <family val="2"/>
        <scheme val="minor"/>
      </rPr>
      <t>(Single Packaged Vertical Heat Pump)</t>
    </r>
  </si>
  <si>
    <t>SEER to EER Conversion</t>
  </si>
  <si>
    <t>Pulled from NM TRM Section 3.33.4 (Page 242) Footnote 260</t>
  </si>
  <si>
    <t>Pulled From the NM TRM Table 157 : Packaged AC system baseline efficiency ratings</t>
  </si>
  <si>
    <t xml:space="preserve"> </t>
  </si>
  <si>
    <t xml:space="preserve">PTAC Standard Size </t>
  </si>
  <si>
    <t>Standard Size</t>
  </si>
  <si>
    <t>Non-Standard Size</t>
  </si>
  <si>
    <t xml:space="preserve">PTAC Non-Standard Size </t>
  </si>
  <si>
    <t xml:space="preserve">PTHP Standard Size </t>
  </si>
  <si>
    <t xml:space="preserve">PTHP Non-Standard Size </t>
  </si>
  <si>
    <t>Minimum Efficiency Level Table</t>
  </si>
  <si>
    <t>Cooling Capacity</t>
  </si>
  <si>
    <t>Min Cooling EER</t>
  </si>
  <si>
    <t>Min Heating COP</t>
  </si>
  <si>
    <t>&lt; 7,000 Btu/h</t>
  </si>
  <si>
    <t>≥ 7,000 Btu/h and
≤ 15,000 Btu/h</t>
  </si>
  <si>
    <t>&gt; 15,000 Btu/h</t>
  </si>
  <si>
    <t>3.7-(0.052*CAP/1000)</t>
  </si>
  <si>
    <t>&lt; 65,000 Btu/h</t>
  </si>
  <si>
    <t>≥ 65,000 Btu/h and
≤ 135,000 Btu/h</t>
  </si>
  <si>
    <t>≥ 135,000 Btu/h and
≤ 240,000 Btu/h</t>
  </si>
  <si>
    <t>≥ 8,000 and &lt; 14,000</t>
  </si>
  <si>
    <t>≥ 14,000 and &lt; 20,000</t>
  </si>
  <si>
    <t>≥ 20,000 and &lt; 28,000</t>
  </si>
  <si>
    <t>≥ 28,000</t>
  </si>
  <si>
    <t>≥ 20,000</t>
  </si>
  <si>
    <t>≥ 11,000 and &lt; 14,000</t>
  </si>
  <si>
    <t>≥ 8,000 and &lt; 11,000</t>
  </si>
  <si>
    <t>&lt; 20,000</t>
  </si>
  <si>
    <t>≥ 14,000</t>
  </si>
  <si>
    <t>Casemnet-Slider</t>
  </si>
  <si>
    <t>All capacities</t>
  </si>
  <si>
    <t>≥ 7,000 - ≤ 15,000</t>
  </si>
  <si>
    <t>&gt; 15,000</t>
  </si>
  <si>
    <t>&lt; 7,000</t>
  </si>
  <si>
    <t xml:space="preserve">Equipment with wall sleeve dimensions having an external wall opening greater than, equal to 16 inches high or greater than, or equal to 42 inches wide and a cross sectional area greater than 670 square inches. </t>
  </si>
  <si>
    <t>Equipment with existing wall sleeve dimensions having an external wall opening of less than 16 inches high or less than 42 inches wide and a cross sectional area less than 670 square inches.</t>
  </si>
  <si>
    <t>PTAC_Standard_Size</t>
  </si>
  <si>
    <t xml:space="preserve">PTAC_Non_Standard_Size </t>
  </si>
  <si>
    <t xml:space="preserve">PTHP_Standard_Size </t>
  </si>
  <si>
    <t>PTHP_Non_Standard_Size</t>
  </si>
  <si>
    <t>.</t>
  </si>
  <si>
    <t>PTAC Standard Size</t>
  </si>
  <si>
    <t>PTAC Non Standard Size</t>
  </si>
  <si>
    <t>PTHP Standard Size</t>
  </si>
  <si>
    <t>PTHP Non Standard Size</t>
  </si>
  <si>
    <t>Table seen above  was reference from NM 2025 TRM PTAC and Heat Pump and Room Air Conditioners Table 102 and Table 103</t>
  </si>
  <si>
    <t>Table seen above was reference from the NM 2025 TRM PTAC and Heat Pump and Room Air Conditioners Table 104, Table 105 and Table 106</t>
  </si>
  <si>
    <t>Table seen above was reference from the NM 2025 TRM Small Commercial Evaorative Cooling Table 168 and Table 169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</si>
</sst>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;;;"/>
    <numFmt numFmtId="167" formatCode="#,##0.0_);\(#,##0.0\)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b/>
      <sz val="20"/>
      <color theme="3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u/>
      <sz val="14"/>
      <color theme="3"/>
      <name val="Arial"/>
      <family val="2"/>
    </font>
    <font>
      <b/>
      <sz val="11"/>
      <color theme="3"/>
      <name val="Arial"/>
      <family val="2"/>
    </font>
    <font>
      <sz val="1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</cellStyleXfs>
  <cellXfs count="201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15" fillId="4" borderId="7" xfId="0" applyFont="1" applyFill="1" applyBorder="1" applyAlignment="1" applyProtection="1">
      <alignment horizontal="left" indent="1"/>
      <protection locked="0"/>
    </xf>
    <xf numFmtId="0" fontId="6" fillId="4" borderId="7" xfId="0" applyFont="1" applyFill="1" applyBorder="1" applyAlignment="1" applyProtection="1">
      <alignment horizontal="center"/>
      <protection locked="0"/>
    </xf>
    <xf numFmtId="0" fontId="5" fillId="4" borderId="0" xfId="0" applyFont="1" applyFill="1" applyAlignment="1">
      <alignment horizontal="left" vertical="center"/>
    </xf>
    <xf numFmtId="0" fontId="6" fillId="4" borderId="0" xfId="0" applyFont="1" applyFill="1" applyAlignment="1">
      <alignment vertical="center"/>
    </xf>
    <xf numFmtId="0" fontId="7" fillId="4" borderId="0" xfId="0" applyFont="1" applyFill="1" applyAlignment="1">
      <alignment horizontal="left" vertical="center"/>
    </xf>
    <xf numFmtId="0" fontId="5" fillId="4" borderId="0" xfId="0" applyFont="1" applyFill="1" applyAlignment="1">
      <alignment vertical="center"/>
    </xf>
    <xf numFmtId="0" fontId="9" fillId="4" borderId="0" xfId="0" applyFont="1" applyFill="1" applyAlignment="1">
      <alignment vertical="center"/>
    </xf>
    <xf numFmtId="0" fontId="10" fillId="5" borderId="0" xfId="0" quotePrefix="1" applyFont="1" applyFill="1" applyAlignment="1">
      <alignment horizontal="left" vertical="center"/>
    </xf>
    <xf numFmtId="0" fontId="7" fillId="4" borderId="0" xfId="0" applyFont="1" applyFill="1" applyAlignment="1">
      <alignment horizontal="right" vertical="center"/>
    </xf>
    <xf numFmtId="0" fontId="11" fillId="4" borderId="0" xfId="0" applyFont="1" applyFill="1" applyAlignment="1">
      <alignment horizontal="right" vertical="center" indent="1"/>
    </xf>
    <xf numFmtId="0" fontId="12" fillId="4" borderId="0" xfId="0" applyFont="1" applyFill="1" applyAlignment="1">
      <alignment horizontal="right" vertical="center" indent="1"/>
    </xf>
    <xf numFmtId="0" fontId="13" fillId="4" borderId="0" xfId="0" applyFont="1" applyFill="1" applyAlignment="1">
      <alignment vertical="center"/>
    </xf>
    <xf numFmtId="0" fontId="12" fillId="4" borderId="0" xfId="0" applyFont="1" applyFill="1" applyAlignment="1">
      <alignment horizontal="right" indent="1"/>
    </xf>
    <xf numFmtId="0" fontId="15" fillId="4" borderId="7" xfId="0" applyFont="1" applyFill="1" applyBorder="1" applyAlignment="1">
      <alignment horizontal="left" indent="1"/>
    </xf>
    <xf numFmtId="0" fontId="6" fillId="4" borderId="7" xfId="0" applyFont="1" applyFill="1" applyBorder="1" applyAlignment="1">
      <alignment vertical="center"/>
    </xf>
    <xf numFmtId="0" fontId="11" fillId="4" borderId="7" xfId="0" applyFont="1" applyFill="1" applyBorder="1" applyAlignment="1">
      <alignment horizontal="right" vertical="center" indent="1"/>
    </xf>
    <xf numFmtId="0" fontId="18" fillId="4" borderId="7" xfId="0" applyFont="1" applyFill="1" applyBorder="1" applyAlignment="1">
      <alignment horizontal="left" vertical="center" indent="1"/>
    </xf>
    <xf numFmtId="0" fontId="18" fillId="4" borderId="0" xfId="0" applyFont="1" applyFill="1" applyAlignment="1">
      <alignment horizontal="left" vertical="center" indent="1"/>
    </xf>
    <xf numFmtId="0" fontId="15" fillId="4" borderId="0" xfId="0" applyFont="1" applyFill="1" applyAlignment="1">
      <alignment vertical="center"/>
    </xf>
    <xf numFmtId="166" fontId="5" fillId="4" borderId="0" xfId="3" applyNumberFormat="1" applyFill="1" applyAlignment="1">
      <alignment vertical="center"/>
    </xf>
    <xf numFmtId="0" fontId="5" fillId="4" borderId="0" xfId="3" applyFill="1" applyAlignment="1">
      <alignment vertical="center"/>
    </xf>
    <xf numFmtId="43" fontId="21" fillId="7" borderId="15" xfId="4" applyFont="1" applyFill="1" applyBorder="1" applyAlignment="1" applyProtection="1">
      <alignment horizontal="center" vertical="center" wrapText="1"/>
    </xf>
    <xf numFmtId="43" fontId="21" fillId="7" borderId="16" xfId="4" applyFont="1" applyFill="1" applyBorder="1" applyAlignment="1" applyProtection="1">
      <alignment horizontal="center" vertical="center" wrapText="1"/>
    </xf>
    <xf numFmtId="0" fontId="20" fillId="6" borderId="17" xfId="3" applyFont="1" applyFill="1" applyBorder="1" applyAlignment="1">
      <alignment horizontal="center" vertical="center" wrapText="1"/>
    </xf>
    <xf numFmtId="0" fontId="23" fillId="6" borderId="22" xfId="3" applyFont="1" applyFill="1" applyBorder="1" applyAlignment="1">
      <alignment horizontal="center" vertical="center" wrapText="1"/>
    </xf>
    <xf numFmtId="0" fontId="23" fillId="6" borderId="23" xfId="3" applyFont="1" applyFill="1" applyBorder="1" applyAlignment="1">
      <alignment horizontal="center" vertical="center" wrapText="1"/>
    </xf>
    <xf numFmtId="0" fontId="22" fillId="6" borderId="14" xfId="3" applyFont="1" applyFill="1" applyBorder="1" applyAlignment="1">
      <alignment horizontal="left" vertical="center" wrapText="1" indent="1"/>
    </xf>
    <xf numFmtId="0" fontId="22" fillId="6" borderId="26" xfId="3" applyFont="1" applyFill="1" applyBorder="1" applyAlignment="1">
      <alignment horizontal="left" vertical="center" wrapText="1" indent="1"/>
    </xf>
    <xf numFmtId="0" fontId="22" fillId="6" borderId="17" xfId="3" applyFont="1" applyFill="1" applyBorder="1" applyAlignment="1">
      <alignment horizontal="left" vertical="center" wrapText="1" indent="1"/>
    </xf>
    <xf numFmtId="0" fontId="22" fillId="6" borderId="32" xfId="3" applyFont="1" applyFill="1" applyBorder="1" applyAlignment="1">
      <alignment horizontal="left" vertical="center" wrapText="1" indent="1"/>
    </xf>
    <xf numFmtId="0" fontId="5" fillId="0" borderId="0" xfId="3" applyAlignment="1">
      <alignment vertical="center"/>
    </xf>
    <xf numFmtId="164" fontId="5" fillId="0" borderId="32" xfId="3" applyNumberFormat="1" applyBorder="1" applyAlignment="1">
      <alignment horizontal="center" vertical="center"/>
    </xf>
    <xf numFmtId="0" fontId="0" fillId="5" borderId="1" xfId="0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37" fontId="0" fillId="5" borderId="1" xfId="1" applyNumberFormat="1" applyFont="1" applyFill="1" applyBorder="1" applyAlignment="1" applyProtection="1">
      <alignment horizontal="center" vertical="center"/>
      <protection locked="0"/>
    </xf>
    <xf numFmtId="164" fontId="0" fillId="5" borderId="1" xfId="0" applyNumberFormat="1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/>
    <xf numFmtId="0" fontId="0" fillId="5" borderId="1" xfId="0" applyFill="1" applyBorder="1"/>
    <xf numFmtId="3" fontId="0" fillId="5" borderId="1" xfId="0" applyNumberFormat="1" applyFill="1" applyBorder="1" applyAlignment="1">
      <alignment horizontal="center"/>
    </xf>
    <xf numFmtId="2" fontId="0" fillId="5" borderId="1" xfId="0" applyNumberFormat="1" applyFill="1" applyBorder="1" applyAlignment="1">
      <alignment horizontal="center"/>
    </xf>
    <xf numFmtId="0" fontId="24" fillId="9" borderId="1" xfId="0" applyFont="1" applyFill="1" applyBorder="1" applyAlignment="1">
      <alignment horizontal="center" vertical="center"/>
    </xf>
    <xf numFmtId="0" fontId="24" fillId="9" borderId="1" xfId="0" applyFont="1" applyFill="1" applyBorder="1" applyAlignment="1">
      <alignment horizontal="center" vertical="center" wrapText="1"/>
    </xf>
    <xf numFmtId="0" fontId="24" fillId="9" borderId="2" xfId="0" applyFont="1" applyFill="1" applyBorder="1" applyAlignment="1">
      <alignment horizontal="center" vertical="center"/>
    </xf>
    <xf numFmtId="0" fontId="0" fillId="5" borderId="0" xfId="0" applyFill="1" applyAlignment="1">
      <alignment vertical="center"/>
    </xf>
    <xf numFmtId="0" fontId="2" fillId="5" borderId="0" xfId="0" applyFont="1" applyFill="1" applyAlignment="1">
      <alignment vertical="center"/>
    </xf>
    <xf numFmtId="0" fontId="2" fillId="3" borderId="1" xfId="0" applyFont="1" applyFill="1" applyBorder="1" applyAlignment="1">
      <alignment horizontal="centerContinuous" vertical="center"/>
    </xf>
    <xf numFmtId="0" fontId="2" fillId="3" borderId="3" xfId="0" applyFont="1" applyFill="1" applyBorder="1" applyAlignment="1">
      <alignment horizontal="centerContinuous" vertical="center"/>
    </xf>
    <xf numFmtId="0" fontId="2" fillId="3" borderId="2" xfId="0" applyFont="1" applyFill="1" applyBorder="1" applyAlignment="1">
      <alignment horizontal="centerContinuous" vertical="center"/>
    </xf>
    <xf numFmtId="0" fontId="2" fillId="3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vertical="center"/>
    </xf>
    <xf numFmtId="7" fontId="0" fillId="5" borderId="1" xfId="2" applyNumberFormat="1" applyFont="1" applyFill="1" applyBorder="1" applyAlignment="1" applyProtection="1">
      <alignment horizontal="center" vertical="center"/>
    </xf>
    <xf numFmtId="0" fontId="0" fillId="5" borderId="1" xfId="0" applyFill="1" applyBorder="1" applyAlignment="1">
      <alignment vertical="center" wrapText="1"/>
    </xf>
    <xf numFmtId="0" fontId="3" fillId="5" borderId="0" xfId="0" applyFont="1" applyFill="1" applyAlignment="1">
      <alignment vertical="center"/>
    </xf>
    <xf numFmtId="164" fontId="2" fillId="5" borderId="1" xfId="0" applyNumberFormat="1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center" vertical="center" wrapText="1"/>
    </xf>
    <xf numFmtId="3" fontId="0" fillId="5" borderId="0" xfId="0" applyNumberFormat="1" applyFill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Continuous" vertical="center"/>
    </xf>
    <xf numFmtId="164" fontId="0" fillId="5" borderId="6" xfId="0" applyNumberForma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35" xfId="0" applyFont="1" applyFill="1" applyBorder="1" applyAlignment="1">
      <alignment horizontal="center" vertical="center"/>
    </xf>
    <xf numFmtId="164" fontId="0" fillId="10" borderId="3" xfId="0" applyNumberFormat="1" applyFill="1" applyBorder="1" applyAlignment="1">
      <alignment horizontal="center" vertical="center"/>
    </xf>
    <xf numFmtId="164" fontId="0" fillId="2" borderId="34" xfId="0" applyNumberFormat="1" applyFill="1" applyBorder="1" applyAlignment="1">
      <alignment horizontal="center" vertical="center"/>
    </xf>
    <xf numFmtId="164" fontId="0" fillId="2" borderId="33" xfId="0" applyNumberFormat="1" applyFill="1" applyBorder="1" applyAlignment="1">
      <alignment horizontal="center" vertical="center"/>
    </xf>
    <xf numFmtId="164" fontId="0" fillId="11" borderId="33" xfId="0" applyNumberFormat="1" applyFill="1" applyBorder="1" applyAlignment="1">
      <alignment horizontal="center" vertical="center"/>
    </xf>
    <xf numFmtId="164" fontId="0" fillId="11" borderId="34" xfId="0" applyNumberFormat="1" applyFill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 vertical="center"/>
      <protection locked="0"/>
    </xf>
    <xf numFmtId="167" fontId="0" fillId="5" borderId="1" xfId="1" applyNumberFormat="1" applyFont="1" applyFill="1" applyBorder="1" applyAlignment="1" applyProtection="1">
      <alignment horizontal="center" vertical="center"/>
      <protection locked="0"/>
    </xf>
    <xf numFmtId="0" fontId="0" fillId="5" borderId="4" xfId="0" applyFill="1" applyBorder="1" applyAlignment="1">
      <alignment horizontal="center" vertical="center"/>
    </xf>
    <xf numFmtId="164" fontId="0" fillId="5" borderId="4" xfId="0" applyNumberFormat="1" applyFill="1" applyBorder="1" applyAlignment="1">
      <alignment horizontal="center" vertical="center"/>
    </xf>
    <xf numFmtId="0" fontId="0" fillId="5" borderId="4" xfId="0" applyFill="1" applyBorder="1"/>
    <xf numFmtId="3" fontId="0" fillId="5" borderId="4" xfId="0" applyNumberFormat="1" applyFill="1" applyBorder="1" applyAlignment="1">
      <alignment horizontal="center"/>
    </xf>
    <xf numFmtId="2" fontId="0" fillId="5" borderId="4" xfId="0" applyNumberFormat="1" applyFill="1" applyBorder="1" applyAlignment="1">
      <alignment horizontal="center"/>
    </xf>
    <xf numFmtId="0" fontId="22" fillId="6" borderId="29" xfId="3" applyFont="1" applyFill="1" applyBorder="1" applyAlignment="1">
      <alignment horizontal="left" vertical="center" wrapText="1" indent="1"/>
    </xf>
    <xf numFmtId="2" fontId="0" fillId="10" borderId="33" xfId="0" applyNumberFormat="1" applyFill="1" applyBorder="1" applyAlignment="1">
      <alignment horizontal="center" vertical="center"/>
    </xf>
    <xf numFmtId="164" fontId="0" fillId="3" borderId="1" xfId="0" applyNumberFormat="1" applyFill="1" applyBorder="1" applyAlignment="1" applyProtection="1">
      <alignment horizontal="center" vertical="center"/>
      <protection hidden="1"/>
    </xf>
    <xf numFmtId="2" fontId="0" fillId="3" borderId="1" xfId="0" applyNumberFormat="1" applyFill="1" applyBorder="1" applyAlignment="1" applyProtection="1">
      <alignment horizontal="center" vertical="center"/>
      <protection hidden="1"/>
    </xf>
    <xf numFmtId="3" fontId="0" fillId="3" borderId="1" xfId="1" applyNumberFormat="1" applyFont="1" applyFill="1" applyBorder="1" applyAlignment="1" applyProtection="1">
      <alignment horizontal="center" vertical="center"/>
      <protection hidden="1"/>
    </xf>
    <xf numFmtId="3" fontId="0" fillId="3" borderId="1" xfId="0" applyNumberFormat="1" applyFill="1" applyBorder="1" applyAlignment="1" applyProtection="1">
      <alignment horizontal="center" vertical="center"/>
      <protection hidden="1"/>
    </xf>
    <xf numFmtId="2" fontId="2" fillId="2" borderId="1" xfId="0" applyNumberFormat="1" applyFont="1" applyFill="1" applyBorder="1" applyAlignment="1" applyProtection="1">
      <alignment horizontal="center" vertical="center"/>
      <protection hidden="1"/>
    </xf>
    <xf numFmtId="3" fontId="2" fillId="2" borderId="1" xfId="0" applyNumberFormat="1" applyFont="1" applyFill="1" applyBorder="1" applyAlignment="1" applyProtection="1">
      <alignment horizontal="center" vertical="center"/>
      <protection hidden="1"/>
    </xf>
    <xf numFmtId="7" fontId="0" fillId="3" borderId="1" xfId="2" applyNumberFormat="1" applyFont="1" applyFill="1" applyBorder="1" applyAlignment="1" applyProtection="1">
      <alignment horizontal="center" vertical="center"/>
      <protection hidden="1"/>
    </xf>
    <xf numFmtId="7" fontId="2" fillId="8" borderId="1" xfId="2" applyNumberFormat="1" applyFont="1" applyFill="1" applyBorder="1" applyAlignment="1" applyProtection="1">
      <alignment horizontal="center" vertical="center"/>
      <protection hidden="1"/>
    </xf>
    <xf numFmtId="164" fontId="2" fillId="3" borderId="1" xfId="0" applyNumberFormat="1" applyFont="1" applyFill="1" applyBorder="1" applyAlignment="1" applyProtection="1">
      <alignment horizontal="center" vertical="center"/>
      <protection hidden="1"/>
    </xf>
    <xf numFmtId="43" fontId="5" fillId="4" borderId="31" xfId="3" applyNumberFormat="1" applyFill="1" applyBorder="1" applyAlignment="1" applyProtection="1">
      <alignment horizontal="center" vertical="center" wrapText="1"/>
      <protection hidden="1"/>
    </xf>
    <xf numFmtId="41" fontId="5" fillId="4" borderId="28" xfId="3" applyNumberFormat="1" applyFill="1" applyBorder="1" applyAlignment="1" applyProtection="1">
      <alignment horizontal="center" vertical="center" wrapText="1"/>
      <protection hidden="1"/>
    </xf>
    <xf numFmtId="43" fontId="5" fillId="0" borderId="47" xfId="3" applyNumberFormat="1" applyBorder="1" applyAlignment="1" applyProtection="1">
      <alignment horizontal="center" vertical="center"/>
      <protection hidden="1"/>
    </xf>
    <xf numFmtId="41" fontId="5" fillId="0" borderId="25" xfId="3" applyNumberFormat="1" applyBorder="1" applyAlignment="1" applyProtection="1">
      <alignment horizontal="center" vertical="center"/>
      <protection hidden="1"/>
    </xf>
    <xf numFmtId="43" fontId="5" fillId="0" borderId="31" xfId="3" applyNumberFormat="1" applyBorder="1" applyAlignment="1" applyProtection="1">
      <alignment horizontal="center" vertical="center"/>
      <protection hidden="1"/>
    </xf>
    <xf numFmtId="41" fontId="5" fillId="0" borderId="28" xfId="3" applyNumberFormat="1" applyBorder="1" applyAlignment="1" applyProtection="1">
      <alignment horizontal="center" vertical="center"/>
      <protection hidden="1"/>
    </xf>
    <xf numFmtId="43" fontId="5" fillId="0" borderId="2" xfId="3" applyNumberFormat="1" applyBorder="1" applyAlignment="1" applyProtection="1">
      <alignment horizontal="center" vertical="center"/>
      <protection hidden="1"/>
    </xf>
    <xf numFmtId="41" fontId="5" fillId="0" borderId="34" xfId="3" applyNumberFormat="1" applyBorder="1" applyAlignment="1" applyProtection="1">
      <alignment horizontal="center" vertical="center"/>
      <protection hidden="1"/>
    </xf>
    <xf numFmtId="43" fontId="5" fillId="0" borderId="48" xfId="3" applyNumberFormat="1" applyBorder="1" applyAlignment="1" applyProtection="1">
      <alignment horizontal="center" vertical="center"/>
      <protection hidden="1"/>
    </xf>
    <xf numFmtId="41" fontId="5" fillId="5" borderId="30" xfId="3" applyNumberFormat="1" applyFill="1" applyBorder="1" applyAlignment="1" applyProtection="1">
      <alignment horizontal="center" vertical="center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2" fontId="0" fillId="11" borderId="33" xfId="0" applyNumberFormat="1" applyFill="1" applyBorder="1" applyAlignment="1">
      <alignment horizontal="center" vertical="center"/>
    </xf>
    <xf numFmtId="2" fontId="0" fillId="2" borderId="33" xfId="0" applyNumberFormat="1" applyFill="1" applyBorder="1" applyAlignment="1">
      <alignment horizontal="center" vertical="center"/>
    </xf>
    <xf numFmtId="2" fontId="0" fillId="10" borderId="3" xfId="0" applyNumberFormat="1" applyFill="1" applyBorder="1" applyAlignment="1">
      <alignment horizontal="center" vertical="center"/>
    </xf>
    <xf numFmtId="2" fontId="0" fillId="2" borderId="34" xfId="0" applyNumberFormat="1" applyFill="1" applyBorder="1" applyAlignment="1">
      <alignment horizontal="center" vertical="center"/>
    </xf>
    <xf numFmtId="2" fontId="0" fillId="11" borderId="34" xfId="0" applyNumberFormat="1" applyFill="1" applyBorder="1" applyAlignment="1">
      <alignment horizontal="center" vertical="center"/>
    </xf>
    <xf numFmtId="164" fontId="26" fillId="5" borderId="1" xfId="0" applyNumberFormat="1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11" fillId="4" borderId="0" xfId="0" applyFont="1" applyFill="1" applyAlignment="1" applyProtection="1">
      <alignment horizontal="center" vertical="center"/>
      <protection hidden="1"/>
    </xf>
    <xf numFmtId="0" fontId="15" fillId="4" borderId="7" xfId="0" applyFont="1" applyFill="1" applyBorder="1" applyAlignment="1" applyProtection="1">
      <alignment horizontal="left" indent="1"/>
      <protection locked="0"/>
    </xf>
    <xf numFmtId="0" fontId="15" fillId="4" borderId="8" xfId="0" applyFont="1" applyFill="1" applyBorder="1" applyAlignment="1" applyProtection="1">
      <alignment horizontal="left" indent="1"/>
      <protection locked="0"/>
    </xf>
    <xf numFmtId="0" fontId="16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4" fontId="17" fillId="4" borderId="1" xfId="0" applyNumberFormat="1" applyFont="1" applyFill="1" applyBorder="1" applyAlignment="1" applyProtection="1">
      <alignment horizontal="center" vertical="center"/>
      <protection hidden="1"/>
    </xf>
    <xf numFmtId="3" fontId="11" fillId="4" borderId="1" xfId="0" applyNumberFormat="1" applyFont="1" applyFill="1" applyBorder="1" applyAlignment="1" applyProtection="1">
      <alignment horizontal="center" vertical="center"/>
      <protection hidden="1"/>
    </xf>
    <xf numFmtId="165" fontId="11" fillId="5" borderId="1" xfId="0" applyNumberFormat="1" applyFont="1" applyFill="1" applyBorder="1" applyAlignment="1" applyProtection="1">
      <alignment horizontal="center" vertical="center"/>
      <protection hidden="1"/>
    </xf>
    <xf numFmtId="0" fontId="6" fillId="4" borderId="0" xfId="0" applyFont="1" applyFill="1" applyAlignment="1">
      <alignment horizontal="left" vertical="center" wrapText="1"/>
    </xf>
    <xf numFmtId="0" fontId="23" fillId="6" borderId="18" xfId="3" applyFont="1" applyFill="1" applyBorder="1" applyAlignment="1">
      <alignment horizontal="center" vertical="center"/>
    </xf>
    <xf numFmtId="0" fontId="23" fillId="6" borderId="19" xfId="3" applyFont="1" applyFill="1" applyBorder="1" applyAlignment="1">
      <alignment horizontal="center" vertical="center"/>
    </xf>
    <xf numFmtId="0" fontId="23" fillId="6" borderId="20" xfId="3" applyFont="1" applyFill="1" applyBorder="1" applyAlignment="1">
      <alignment horizontal="center" vertical="center"/>
    </xf>
    <xf numFmtId="0" fontId="23" fillId="6" borderId="21" xfId="3" applyFont="1" applyFill="1" applyBorder="1" applyAlignment="1">
      <alignment horizontal="center" vertical="center"/>
    </xf>
    <xf numFmtId="7" fontId="5" fillId="4" borderId="9" xfId="3" applyNumberFormat="1" applyFill="1" applyBorder="1" applyAlignment="1" applyProtection="1">
      <alignment horizontal="center" vertical="center" wrapText="1"/>
      <protection hidden="1"/>
    </xf>
    <xf numFmtId="7" fontId="5" fillId="4" borderId="10" xfId="3" applyNumberFormat="1" applyFill="1" applyBorder="1" applyAlignment="1" applyProtection="1">
      <alignment horizontal="center" vertical="center" wrapText="1"/>
      <protection hidden="1"/>
    </xf>
    <xf numFmtId="0" fontId="19" fillId="6" borderId="11" xfId="3" applyFont="1" applyFill="1" applyBorder="1" applyAlignment="1">
      <alignment horizontal="left" vertical="center" indent="1"/>
    </xf>
    <xf numFmtId="0" fontId="19" fillId="6" borderId="12" xfId="3" applyFont="1" applyFill="1" applyBorder="1" applyAlignment="1">
      <alignment horizontal="left" vertical="center" indent="1"/>
    </xf>
    <xf numFmtId="0" fontId="19" fillId="6" borderId="13" xfId="3" applyFont="1" applyFill="1" applyBorder="1" applyAlignment="1">
      <alignment horizontal="left" vertical="center" indent="1"/>
    </xf>
    <xf numFmtId="0" fontId="20" fillId="6" borderId="14" xfId="3" applyFont="1" applyFill="1" applyBorder="1" applyAlignment="1">
      <alignment horizontal="center" vertical="center" wrapText="1"/>
    </xf>
    <xf numFmtId="0" fontId="20" fillId="6" borderId="29" xfId="3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0" fillId="10" borderId="22" xfId="0" applyNumberFormat="1" applyFill="1" applyBorder="1" applyAlignment="1">
      <alignment horizontal="center" vertical="center"/>
    </xf>
    <xf numFmtId="164" fontId="0" fillId="10" borderId="36" xfId="0" applyNumberFormat="1" applyFill="1" applyBorder="1" applyAlignment="1">
      <alignment horizontal="center" vertical="center"/>
    </xf>
    <xf numFmtId="164" fontId="0" fillId="10" borderId="38" xfId="0" applyNumberFormat="1" applyFill="1" applyBorder="1" applyAlignment="1">
      <alignment horizontal="center" vertical="center"/>
    </xf>
    <xf numFmtId="164" fontId="0" fillId="10" borderId="27" xfId="0" applyNumberFormat="1" applyFill="1" applyBorder="1" applyAlignment="1">
      <alignment horizontal="center" vertical="center"/>
    </xf>
    <xf numFmtId="164" fontId="0" fillId="10" borderId="23" xfId="0" applyNumberFormat="1" applyFill="1" applyBorder="1" applyAlignment="1">
      <alignment horizontal="center" vertical="center"/>
    </xf>
    <xf numFmtId="164" fontId="0" fillId="10" borderId="37" xfId="0" applyNumberFormat="1" applyFill="1" applyBorder="1" applyAlignment="1">
      <alignment horizontal="center" vertical="center"/>
    </xf>
    <xf numFmtId="164" fontId="0" fillId="10" borderId="28" xfId="0" applyNumberFormat="1" applyFill="1" applyBorder="1" applyAlignment="1">
      <alignment horizontal="center" vertical="center"/>
    </xf>
    <xf numFmtId="164" fontId="0" fillId="10" borderId="39" xfId="0" applyNumberFormat="1" applyFill="1" applyBorder="1" applyAlignment="1">
      <alignment horizontal="center" vertical="center"/>
    </xf>
    <xf numFmtId="164" fontId="0" fillId="2" borderId="22" xfId="0" applyNumberFormat="1" applyFill="1" applyBorder="1" applyAlignment="1">
      <alignment horizontal="center" vertical="center"/>
    </xf>
    <xf numFmtId="164" fontId="0" fillId="2" borderId="36" xfId="0" applyNumberFormat="1" applyFill="1" applyBorder="1" applyAlignment="1">
      <alignment horizontal="center" vertical="center"/>
    </xf>
    <xf numFmtId="164" fontId="0" fillId="2" borderId="27" xfId="0" applyNumberFormat="1" applyFill="1" applyBorder="1" applyAlignment="1">
      <alignment horizontal="center" vertical="center"/>
    </xf>
    <xf numFmtId="164" fontId="0" fillId="2" borderId="38" xfId="0" applyNumberFormat="1" applyFill="1" applyBorder="1" applyAlignment="1">
      <alignment horizontal="center" vertical="center"/>
    </xf>
    <xf numFmtId="164" fontId="0" fillId="2" borderId="23" xfId="0" applyNumberFormat="1" applyFill="1" applyBorder="1" applyAlignment="1">
      <alignment horizontal="center" vertical="center"/>
    </xf>
    <xf numFmtId="164" fontId="0" fillId="2" borderId="37" xfId="0" applyNumberFormat="1" applyFill="1" applyBorder="1" applyAlignment="1">
      <alignment horizontal="center" vertical="center"/>
    </xf>
    <xf numFmtId="164" fontId="0" fillId="2" borderId="28" xfId="0" applyNumberFormat="1" applyFill="1" applyBorder="1" applyAlignment="1">
      <alignment horizontal="center" vertical="center"/>
    </xf>
    <xf numFmtId="164" fontId="0" fillId="2" borderId="39" xfId="0" applyNumberFormat="1" applyFill="1" applyBorder="1" applyAlignment="1">
      <alignment horizontal="center" vertical="center"/>
    </xf>
    <xf numFmtId="164" fontId="0" fillId="11" borderId="22" xfId="0" applyNumberFormat="1" applyFill="1" applyBorder="1" applyAlignment="1">
      <alignment horizontal="center" vertical="center"/>
    </xf>
    <xf numFmtId="164" fontId="0" fillId="11" borderId="36" xfId="0" applyNumberFormat="1" applyFill="1" applyBorder="1" applyAlignment="1">
      <alignment horizontal="center" vertical="center"/>
    </xf>
    <xf numFmtId="164" fontId="0" fillId="11" borderId="27" xfId="0" applyNumberFormat="1" applyFill="1" applyBorder="1" applyAlignment="1">
      <alignment horizontal="center" vertical="center"/>
    </xf>
    <xf numFmtId="164" fontId="0" fillId="11" borderId="38" xfId="0" applyNumberFormat="1" applyFill="1" applyBorder="1" applyAlignment="1">
      <alignment horizontal="center" vertical="center"/>
    </xf>
    <xf numFmtId="164" fontId="0" fillId="11" borderId="23" xfId="0" applyNumberFormat="1" applyFill="1" applyBorder="1" applyAlignment="1">
      <alignment horizontal="center" vertical="center"/>
    </xf>
    <xf numFmtId="164" fontId="0" fillId="11" borderId="37" xfId="0" applyNumberFormat="1" applyFill="1" applyBorder="1" applyAlignment="1">
      <alignment horizontal="center" vertical="center"/>
    </xf>
    <xf numFmtId="164" fontId="0" fillId="11" borderId="28" xfId="0" applyNumberFormat="1" applyFill="1" applyBorder="1" applyAlignment="1">
      <alignment horizontal="center" vertical="center"/>
    </xf>
    <xf numFmtId="164" fontId="0" fillId="11" borderId="39" xfId="0" applyNumberForma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2" fillId="3" borderId="46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24" fillId="9" borderId="3" xfId="0" applyFont="1" applyFill="1" applyBorder="1" applyAlignment="1">
      <alignment horizontal="center"/>
    </xf>
    <xf numFmtId="0" fontId="24" fillId="9" borderId="46" xfId="0" applyFont="1" applyFill="1" applyBorder="1" applyAlignment="1">
      <alignment horizontal="center"/>
    </xf>
    <xf numFmtId="0" fontId="24" fillId="9" borderId="2" xfId="0" applyFont="1" applyFill="1" applyBorder="1" applyAlignment="1">
      <alignment horizontal="center"/>
    </xf>
    <xf numFmtId="0" fontId="28" fillId="3" borderId="18" xfId="0" applyFont="1" applyFill="1" applyBorder="1" applyAlignment="1">
      <alignment horizontal="center" vertical="center" wrapText="1"/>
    </xf>
    <xf numFmtId="0" fontId="28" fillId="3" borderId="40" xfId="0" applyFont="1" applyFill="1" applyBorder="1" applyAlignment="1">
      <alignment horizontal="center" vertical="center" wrapText="1"/>
    </xf>
    <xf numFmtId="0" fontId="28" fillId="3" borderId="19" xfId="0" applyFont="1" applyFill="1" applyBorder="1" applyAlignment="1">
      <alignment horizontal="center" vertical="center" wrapText="1"/>
    </xf>
    <xf numFmtId="0" fontId="28" fillId="3" borderId="41" xfId="0" applyFont="1" applyFill="1" applyBorder="1" applyAlignment="1">
      <alignment horizontal="center" vertical="center" wrapText="1"/>
    </xf>
    <xf numFmtId="0" fontId="28" fillId="3" borderId="42" xfId="0" applyFont="1" applyFill="1" applyBorder="1" applyAlignment="1">
      <alignment horizontal="center" vertical="center" wrapText="1"/>
    </xf>
    <xf numFmtId="0" fontId="28" fillId="3" borderId="43" xfId="0" applyFont="1" applyFill="1" applyBorder="1" applyAlignment="1">
      <alignment horizontal="center" vertical="center" wrapText="1"/>
    </xf>
    <xf numFmtId="0" fontId="28" fillId="3" borderId="44" xfId="0" applyFont="1" applyFill="1" applyBorder="1" applyAlignment="1">
      <alignment horizontal="center" vertical="center" wrapText="1"/>
    </xf>
    <xf numFmtId="0" fontId="28" fillId="3" borderId="0" xfId="0" applyFont="1" applyFill="1" applyAlignment="1">
      <alignment horizontal="center" vertical="center" wrapText="1"/>
    </xf>
    <xf numFmtId="0" fontId="28" fillId="3" borderId="45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 wrapText="1"/>
    </xf>
    <xf numFmtId="0" fontId="26" fillId="5" borderId="5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0" fillId="5" borderId="1" xfId="0" applyFill="1" applyBorder="1" applyAlignment="1">
      <alignment horizontal="left" wrapText="1"/>
    </xf>
    <xf numFmtId="164" fontId="0" fillId="3" borderId="4" xfId="0" applyNumberForma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164" fontId="0" fillId="3" borderId="6" xfId="0" applyNumberFormat="1" applyFill="1" applyBorder="1" applyAlignment="1">
      <alignment horizontal="center" vertical="center"/>
    </xf>
  </cellXfs>
  <cellStyles count="5">
    <cellStyle name="Comma" xfId="1" builtinId="3"/>
    <cellStyle name="Comma 2" xfId="4" xr:uid="{9A65CFB9-E2F8-4721-AE1A-DF9C695D5C61}"/>
    <cellStyle name="Currency" xfId="2" builtinId="4"/>
    <cellStyle name="Normal" xfId="0" builtinId="0"/>
    <cellStyle name="Normal 2 2" xfId="3" xr:uid="{01168647-08C7-4056-845C-C941366E97A7}"/>
  </cellStyles>
  <dxfs count="18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strike val="0"/>
      </font>
      <fill>
        <patternFill>
          <bgColor theme="0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</xdr:colOff>
      <xdr:row>0</xdr:row>
      <xdr:rowOff>0</xdr:rowOff>
    </xdr:from>
    <xdr:to>
      <xdr:col>2</xdr:col>
      <xdr:colOff>507206</xdr:colOff>
      <xdr:row>4</xdr:row>
      <xdr:rowOff>16669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05735A-3E17-486C-8295-B50335DE7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356" y="0"/>
          <a:ext cx="1219200" cy="1138238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619125</xdr:colOff>
      <xdr:row>2</xdr:row>
      <xdr:rowOff>285750</xdr:rowOff>
    </xdr:to>
    <xdr:pic>
      <xdr:nvPicPr>
        <xdr:cNvPr id="3" name="Picture 2" hidden="1">
          <a:extLst>
            <a:ext uri="{FF2B5EF4-FFF2-40B4-BE49-F238E27FC236}">
              <a16:creationId xmlns:a16="http://schemas.microsoft.com/office/drawing/2014/main" id="{434AB11E-4A7B-4D54-A7AD-6C2227027F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0400" y="123825"/>
          <a:ext cx="619125" cy="7905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609600</xdr:colOff>
      <xdr:row>2</xdr:row>
      <xdr:rowOff>285750</xdr:rowOff>
    </xdr:to>
    <xdr:pic>
      <xdr:nvPicPr>
        <xdr:cNvPr id="4" name="Picture 3" hidden="1">
          <a:extLst>
            <a:ext uri="{FF2B5EF4-FFF2-40B4-BE49-F238E27FC236}">
              <a16:creationId xmlns:a16="http://schemas.microsoft.com/office/drawing/2014/main" id="{D7718D23-FC23-4FEB-BC6B-40CE969BB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0400" y="123825"/>
          <a:ext cx="609600" cy="7905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10</xdr:col>
      <xdr:colOff>15796</xdr:colOff>
      <xdr:row>1</xdr:row>
      <xdr:rowOff>1</xdr:rowOff>
    </xdr:from>
    <xdr:to>
      <xdr:col>10</xdr:col>
      <xdr:colOff>1157292</xdr:colOff>
      <xdr:row>2</xdr:row>
      <xdr:rowOff>297657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7BC9DCE-775E-4207-BEDA-E358274AC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26196" y="123826"/>
          <a:ext cx="1141496" cy="80248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4F8F6-899A-4E4E-BAFD-F4FECC2E5F55}">
  <sheetPr codeName="Sheet1"/>
  <dimension ref="A1:L28"/>
  <sheetViews>
    <sheetView tabSelected="1" zoomScale="80" zoomScaleNormal="80" workbookViewId="0">
      <selection activeCell="D2" sqref="D2:J2"/>
    </sheetView>
  </sheetViews>
  <sheetFormatPr defaultColWidth="9.140625" defaultRowHeight="14.25" x14ac:dyDescent="0.25"/>
  <cols>
    <col min="1" max="1" width="2.7109375" style="5" customWidth="1"/>
    <col min="2" max="7" width="10.7109375" style="5" customWidth="1"/>
    <col min="8" max="8" width="2.7109375" style="5" customWidth="1"/>
    <col min="9" max="11" width="17.7109375" style="5" customWidth="1"/>
    <col min="12" max="12" width="2.7109375" style="5" customWidth="1"/>
    <col min="13" max="16384" width="9.140625" style="4"/>
  </cols>
  <sheetData>
    <row r="1" spans="1:12" ht="9.9499999999999993" customHeight="1" x14ac:dyDescent="0.25">
      <c r="A1" s="4"/>
    </row>
    <row r="2" spans="1:12" ht="39.950000000000003" customHeight="1" x14ac:dyDescent="0.25">
      <c r="A2" s="4"/>
      <c r="B2" s="6"/>
      <c r="C2" s="7"/>
      <c r="D2" s="114" t="s">
        <v>80</v>
      </c>
      <c r="E2" s="114"/>
      <c r="F2" s="114"/>
      <c r="G2" s="114"/>
      <c r="H2" s="114"/>
      <c r="I2" s="114"/>
      <c r="J2" s="114"/>
      <c r="K2" s="8"/>
      <c r="L2" s="9"/>
    </row>
    <row r="3" spans="1:12" ht="24.95" customHeight="1" x14ac:dyDescent="0.25">
      <c r="A3" s="4"/>
      <c r="B3" s="7"/>
      <c r="C3" s="10"/>
      <c r="D3" s="115" t="str">
        <f>CONCATENATE(LEFT(Summary!$C$20,4)," Commercial EVAP/PTAC/RAC Calculator")</f>
        <v>2026 Commercial EVAP/PTAC/RAC Calculator</v>
      </c>
      <c r="E3" s="115"/>
      <c r="F3" s="115"/>
      <c r="G3" s="115"/>
      <c r="H3" s="115"/>
      <c r="I3" s="115"/>
      <c r="J3" s="115"/>
      <c r="K3" s="7"/>
      <c r="L3" s="9"/>
    </row>
    <row r="4" spans="1:12" ht="9.9499999999999993" customHeight="1" x14ac:dyDescent="0.25">
      <c r="A4" s="4"/>
      <c r="D4" s="11"/>
      <c r="E4" s="12"/>
      <c r="F4" s="12"/>
      <c r="G4" s="12"/>
      <c r="H4" s="12"/>
      <c r="I4" s="12"/>
      <c r="J4" s="12"/>
      <c r="K4" s="12"/>
      <c r="L4" s="12"/>
    </row>
    <row r="5" spans="1:12" ht="18" x14ac:dyDescent="0.25">
      <c r="A5" s="4"/>
      <c r="B5" s="13" t="s">
        <v>81</v>
      </c>
      <c r="D5" s="11"/>
      <c r="E5" s="12"/>
      <c r="F5" s="12"/>
      <c r="G5" s="12"/>
      <c r="H5" s="12"/>
      <c r="I5" s="12"/>
      <c r="J5" s="12"/>
      <c r="K5" s="12"/>
      <c r="L5" s="12"/>
    </row>
    <row r="6" spans="1:12" ht="30" customHeight="1" x14ac:dyDescent="0.25">
      <c r="A6" s="4"/>
      <c r="C6" s="14" t="s">
        <v>82</v>
      </c>
      <c r="D6" s="116"/>
      <c r="E6" s="116"/>
      <c r="F6" s="116"/>
      <c r="G6" s="116"/>
      <c r="H6" s="116"/>
      <c r="I6" s="116"/>
      <c r="J6" s="116"/>
      <c r="K6" s="116"/>
      <c r="L6" s="12"/>
    </row>
    <row r="7" spans="1:12" ht="30" customHeight="1" x14ac:dyDescent="0.25">
      <c r="A7" s="4"/>
      <c r="C7" s="14" t="s">
        <v>83</v>
      </c>
      <c r="D7" s="117"/>
      <c r="E7" s="117"/>
      <c r="F7" s="117"/>
      <c r="G7" s="117"/>
      <c r="H7" s="117"/>
      <c r="I7" s="117"/>
      <c r="J7" s="117"/>
      <c r="K7" s="117"/>
      <c r="L7" s="12"/>
    </row>
    <row r="8" spans="1:12" ht="30" customHeight="1" x14ac:dyDescent="0.25">
      <c r="A8" s="4"/>
      <c r="C8" s="14" t="s">
        <v>84</v>
      </c>
      <c r="D8" s="116"/>
      <c r="E8" s="116"/>
      <c r="F8" s="12"/>
      <c r="G8" s="14" t="s">
        <v>85</v>
      </c>
      <c r="H8" s="12"/>
      <c r="I8" s="116"/>
      <c r="J8" s="116"/>
      <c r="K8" s="116"/>
      <c r="L8" s="12"/>
    </row>
    <row r="9" spans="1:12" ht="30" customHeight="1" x14ac:dyDescent="0.25">
      <c r="A9" s="4"/>
      <c r="C9" s="14" t="s">
        <v>86</v>
      </c>
      <c r="D9" s="116"/>
      <c r="E9" s="116"/>
      <c r="F9" s="12"/>
      <c r="G9" s="14" t="s">
        <v>87</v>
      </c>
      <c r="H9" s="12"/>
      <c r="I9" s="116" t="s">
        <v>88</v>
      </c>
      <c r="J9" s="116"/>
      <c r="K9" s="116"/>
      <c r="L9" s="12"/>
    </row>
    <row r="10" spans="1:12" ht="30" customHeight="1" x14ac:dyDescent="0.25">
      <c r="A10" s="4"/>
      <c r="C10" s="14" t="s">
        <v>89</v>
      </c>
      <c r="D10" s="116"/>
      <c r="E10" s="116"/>
      <c r="F10" s="116"/>
      <c r="G10" s="116"/>
      <c r="H10" s="116"/>
      <c r="I10" s="116"/>
      <c r="J10" s="116"/>
      <c r="K10" s="116"/>
      <c r="L10" s="12"/>
    </row>
    <row r="11" spans="1:12" ht="30" customHeight="1" x14ac:dyDescent="0.25">
      <c r="A11" s="4"/>
      <c r="C11" s="14" t="s">
        <v>90</v>
      </c>
      <c r="D11" s="116"/>
      <c r="E11" s="116"/>
      <c r="F11" s="116"/>
      <c r="G11" s="14" t="s">
        <v>91</v>
      </c>
      <c r="H11" s="12"/>
      <c r="I11" s="15" t="s">
        <v>92</v>
      </c>
      <c r="J11" s="14" t="s">
        <v>93</v>
      </c>
      <c r="K11" s="2"/>
      <c r="L11" s="12"/>
    </row>
    <row r="12" spans="1:12" ht="20.100000000000001" customHeight="1" x14ac:dyDescent="0.25">
      <c r="A12" s="4"/>
      <c r="D12" s="11"/>
      <c r="E12" s="12"/>
      <c r="F12" s="12"/>
      <c r="G12" s="12"/>
      <c r="H12" s="12"/>
      <c r="I12" s="12"/>
      <c r="J12" s="12"/>
      <c r="K12" s="12"/>
      <c r="L12" s="12"/>
    </row>
    <row r="13" spans="1:12" ht="30" customHeight="1" x14ac:dyDescent="0.25">
      <c r="A13" s="4"/>
      <c r="B13" s="118" t="s">
        <v>94</v>
      </c>
      <c r="C13" s="118"/>
      <c r="D13" s="118"/>
      <c r="E13" s="119" t="s">
        <v>95</v>
      </c>
      <c r="F13" s="119"/>
      <c r="G13" s="119"/>
      <c r="H13" s="119"/>
      <c r="I13" s="119" t="s">
        <v>96</v>
      </c>
      <c r="J13" s="119"/>
      <c r="K13" s="119"/>
      <c r="L13" s="12"/>
    </row>
    <row r="14" spans="1:12" ht="30" customHeight="1" x14ac:dyDescent="0.25">
      <c r="A14" s="4"/>
      <c r="B14" s="120">
        <f>IFERROR(Summary!$C$5,0)</f>
        <v>0</v>
      </c>
      <c r="C14" s="120"/>
      <c r="D14" s="120"/>
      <c r="E14" s="121">
        <f>IFERROR(Summary!$D$5,0)</f>
        <v>0</v>
      </c>
      <c r="F14" s="121"/>
      <c r="G14" s="121"/>
      <c r="H14" s="121"/>
      <c r="I14" s="122">
        <f>IFERROR(Summary!$C$6,0)</f>
        <v>0</v>
      </c>
      <c r="J14" s="122"/>
      <c r="K14" s="122"/>
      <c r="L14" s="9"/>
    </row>
    <row r="15" spans="1:12" ht="18" customHeight="1" x14ac:dyDescent="0.25">
      <c r="A15" s="4"/>
      <c r="B15" s="16"/>
      <c r="C15" s="16"/>
      <c r="D15" s="17"/>
      <c r="E15" s="18"/>
      <c r="F15" s="18"/>
      <c r="G15" s="18"/>
      <c r="H15" s="18"/>
      <c r="I15" s="18"/>
      <c r="J15" s="18"/>
      <c r="K15" s="16"/>
      <c r="L15" s="9"/>
    </row>
    <row r="16" spans="1:12" ht="18" customHeight="1" x14ac:dyDescent="0.25">
      <c r="A16" s="4"/>
      <c r="D16" s="11"/>
      <c r="E16" s="19"/>
      <c r="F16" s="19"/>
      <c r="G16" s="19"/>
      <c r="H16" s="19"/>
      <c r="I16" s="19"/>
      <c r="J16" s="19"/>
      <c r="L16" s="9"/>
    </row>
    <row r="17" spans="1:12" ht="18" customHeight="1" x14ac:dyDescent="0.25">
      <c r="A17" s="4"/>
      <c r="B17" s="13" t="s">
        <v>97</v>
      </c>
      <c r="D17" s="11"/>
      <c r="E17" s="19"/>
      <c r="F17" s="19"/>
      <c r="G17" s="19"/>
      <c r="H17" s="19"/>
      <c r="I17" s="19"/>
      <c r="J17" s="19"/>
      <c r="L17" s="9"/>
    </row>
    <row r="18" spans="1:12" ht="18" customHeight="1" x14ac:dyDescent="0.25">
      <c r="A18" s="4"/>
      <c r="B18" s="20" t="s">
        <v>98</v>
      </c>
      <c r="D18" s="11"/>
      <c r="E18" s="19"/>
      <c r="F18" s="19"/>
      <c r="G18" s="19"/>
      <c r="H18" s="19"/>
      <c r="I18" s="19"/>
      <c r="J18" s="19"/>
      <c r="L18" s="9"/>
    </row>
    <row r="19" spans="1:12" ht="30" customHeight="1" x14ac:dyDescent="0.25">
      <c r="A19" s="4"/>
      <c r="C19" s="14" t="s">
        <v>82</v>
      </c>
      <c r="D19" s="116"/>
      <c r="E19" s="116"/>
      <c r="F19" s="116"/>
      <c r="G19" s="116"/>
      <c r="H19" s="116"/>
      <c r="I19" s="116"/>
      <c r="J19" s="116"/>
      <c r="K19" s="116"/>
      <c r="L19" s="9"/>
    </row>
    <row r="20" spans="1:12" ht="30" customHeight="1" x14ac:dyDescent="0.25">
      <c r="A20" s="4"/>
      <c r="C20" s="14" t="s">
        <v>83</v>
      </c>
      <c r="D20" s="116"/>
      <c r="E20" s="116"/>
      <c r="F20" s="116"/>
      <c r="G20" s="116"/>
      <c r="H20" s="116"/>
      <c r="I20" s="116"/>
      <c r="J20" s="116"/>
      <c r="K20" s="116"/>
      <c r="L20" s="9"/>
    </row>
    <row r="21" spans="1:12" ht="30" customHeight="1" x14ac:dyDescent="0.25">
      <c r="A21" s="4"/>
      <c r="C21" s="14" t="s">
        <v>84</v>
      </c>
      <c r="D21" s="116"/>
      <c r="E21" s="116"/>
      <c r="F21" s="12"/>
      <c r="G21" s="14" t="s">
        <v>85</v>
      </c>
      <c r="H21" s="12"/>
      <c r="I21" s="116"/>
      <c r="J21" s="116"/>
      <c r="K21" s="116"/>
      <c r="L21" s="9"/>
    </row>
    <row r="22" spans="1:12" ht="30" customHeight="1" x14ac:dyDescent="0.25">
      <c r="A22" s="4"/>
      <c r="C22" s="14" t="s">
        <v>99</v>
      </c>
      <c r="D22" s="116"/>
      <c r="E22" s="116"/>
      <c r="F22" s="116"/>
      <c r="G22" s="116"/>
      <c r="H22" s="116"/>
      <c r="I22" s="116"/>
      <c r="J22" s="116"/>
      <c r="K22" s="116"/>
      <c r="L22" s="9"/>
    </row>
    <row r="23" spans="1:12" ht="30" customHeight="1" x14ac:dyDescent="0.25">
      <c r="A23" s="4"/>
      <c r="C23" s="14" t="s">
        <v>90</v>
      </c>
      <c r="D23" s="116"/>
      <c r="E23" s="116"/>
      <c r="F23" s="116"/>
      <c r="G23" s="14" t="s">
        <v>91</v>
      </c>
      <c r="H23" s="12"/>
      <c r="I23" s="2"/>
      <c r="J23" s="14" t="s">
        <v>93</v>
      </c>
      <c r="K23" s="2"/>
      <c r="L23" s="9"/>
    </row>
    <row r="24" spans="1:12" ht="30" customHeight="1" x14ac:dyDescent="0.25">
      <c r="A24" s="4"/>
      <c r="C24" s="14" t="s">
        <v>100</v>
      </c>
      <c r="D24" s="116"/>
      <c r="E24" s="116"/>
      <c r="F24" s="116"/>
      <c r="G24" s="116"/>
      <c r="H24" s="116"/>
      <c r="I24" s="116"/>
      <c r="J24" s="116"/>
      <c r="K24" s="116"/>
      <c r="L24" s="9"/>
    </row>
    <row r="25" spans="1:12" ht="18" x14ac:dyDescent="0.25">
      <c r="A25" s="4"/>
      <c r="D25" s="11"/>
      <c r="E25" s="19"/>
      <c r="F25" s="19"/>
      <c r="G25" s="19"/>
      <c r="H25" s="19"/>
      <c r="I25" s="19"/>
      <c r="J25" s="19"/>
      <c r="L25" s="9"/>
    </row>
    <row r="26" spans="1:12" ht="18" customHeight="1" x14ac:dyDescent="0.25">
      <c r="A26" s="4"/>
      <c r="B26" s="13" t="s">
        <v>101</v>
      </c>
      <c r="D26" s="11"/>
      <c r="E26" s="19"/>
      <c r="F26" s="19"/>
      <c r="G26" s="19"/>
      <c r="H26" s="19"/>
      <c r="I26" s="19"/>
      <c r="J26" s="19"/>
      <c r="L26" s="9"/>
    </row>
    <row r="27" spans="1:12" ht="90" customHeight="1" x14ac:dyDescent="0.25">
      <c r="A27" s="4"/>
      <c r="B27" s="123" t="s">
        <v>102</v>
      </c>
      <c r="C27" s="123"/>
      <c r="D27" s="123"/>
      <c r="E27" s="123"/>
      <c r="F27" s="123"/>
      <c r="G27" s="123"/>
      <c r="H27" s="123"/>
      <c r="I27" s="123"/>
      <c r="J27" s="123"/>
      <c r="K27" s="123"/>
      <c r="L27" s="9"/>
    </row>
    <row r="28" spans="1:12" ht="50.1" customHeight="1" x14ac:dyDescent="0.25">
      <c r="A28" s="4"/>
      <c r="C28" s="14" t="s">
        <v>103</v>
      </c>
      <c r="D28" s="116"/>
      <c r="E28" s="116"/>
      <c r="F28" s="116"/>
      <c r="G28" s="116"/>
      <c r="H28" s="116"/>
      <c r="I28" s="116"/>
      <c r="J28" s="14" t="s">
        <v>104</v>
      </c>
      <c r="K28" s="3"/>
      <c r="L28" s="9"/>
    </row>
  </sheetData>
  <sheetProtection algorithmName="SHA-512" hashValue="A+4KGzNtqHRtYPLsVsTxj2fruPBY8HrG5DxGZpUHd3ANJFZjgUliGI2IBaekuJoVeZoTEGTjANiMyCwGid2f8w==" saltValue="dA0Hhglh11bBKkD+/9FdOg==" spinCount="100000" sheet="1" objects="1" scenarios="1"/>
  <mergeCells count="25">
    <mergeCell ref="D22:K22"/>
    <mergeCell ref="D23:F23"/>
    <mergeCell ref="D24:K24"/>
    <mergeCell ref="B27:K27"/>
    <mergeCell ref="D28:I28"/>
    <mergeCell ref="D21:E21"/>
    <mergeCell ref="I21:K21"/>
    <mergeCell ref="D9:E9"/>
    <mergeCell ref="I9:K9"/>
    <mergeCell ref="D10:K10"/>
    <mergeCell ref="D11:F11"/>
    <mergeCell ref="B13:D13"/>
    <mergeCell ref="E13:H13"/>
    <mergeCell ref="I13:K13"/>
    <mergeCell ref="B14:D14"/>
    <mergeCell ref="E14:H14"/>
    <mergeCell ref="I14:K14"/>
    <mergeCell ref="D19:K19"/>
    <mergeCell ref="D20:K20"/>
    <mergeCell ref="D2:J2"/>
    <mergeCell ref="D3:J3"/>
    <mergeCell ref="D6:K6"/>
    <mergeCell ref="D7:K7"/>
    <mergeCell ref="D8:E8"/>
    <mergeCell ref="I8:K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F38F2-05F4-4707-AD6E-97F3D85F315E}">
  <sheetPr codeName="Sheet2"/>
  <dimension ref="A1:F971"/>
  <sheetViews>
    <sheetView zoomScale="80" zoomScaleNormal="80" workbookViewId="0"/>
  </sheetViews>
  <sheetFormatPr defaultColWidth="9.140625" defaultRowHeight="12.75" x14ac:dyDescent="0.25"/>
  <cols>
    <col min="1" max="1" width="2.7109375" style="32" customWidth="1"/>
    <col min="2" max="2" width="30.7109375" style="32" customWidth="1"/>
    <col min="3" max="4" width="15.7109375" style="32" customWidth="1"/>
    <col min="5" max="6" width="9.140625" style="22"/>
    <col min="7" max="16384" width="9.140625" style="32"/>
  </cols>
  <sheetData>
    <row r="1" spans="1:4" s="22" customFormat="1" ht="9.9499999999999993" customHeight="1" thickBot="1" x14ac:dyDescent="0.3">
      <c r="A1" s="21">
        <f>$C$20</f>
        <v>2026.1</v>
      </c>
    </row>
    <row r="2" spans="1:4" s="22" customFormat="1" ht="33" customHeight="1" thickBot="1" x14ac:dyDescent="0.3">
      <c r="B2" s="130" t="s">
        <v>105</v>
      </c>
      <c r="C2" s="131"/>
      <c r="D2" s="132"/>
    </row>
    <row r="3" spans="1:4" s="22" customFormat="1" ht="12" customHeight="1" thickBot="1" x14ac:dyDescent="0.3"/>
    <row r="4" spans="1:4" s="22" customFormat="1" ht="32.1" customHeight="1" thickBot="1" x14ac:dyDescent="0.3">
      <c r="B4" s="133" t="s">
        <v>108</v>
      </c>
      <c r="C4" s="23" t="s">
        <v>106</v>
      </c>
      <c r="D4" s="24" t="s">
        <v>107</v>
      </c>
    </row>
    <row r="5" spans="1:4" s="22" customFormat="1" ht="31.5" customHeight="1" x14ac:dyDescent="0.25">
      <c r="B5" s="134"/>
      <c r="C5" s="97">
        <f>IFERROR(SUM(C11:C18),0)</f>
        <v>0</v>
      </c>
      <c r="D5" s="98">
        <f>IFERROR(SUM(D11:D18),0)</f>
        <v>0</v>
      </c>
    </row>
    <row r="6" spans="1:4" s="22" customFormat="1" ht="31.5" customHeight="1" thickBot="1" x14ac:dyDescent="0.3">
      <c r="B6" s="25" t="s">
        <v>111</v>
      </c>
      <c r="C6" s="128">
        <f>IFERROR(SUM(Inventory!D27:F27),0)</f>
        <v>0</v>
      </c>
      <c r="D6" s="129"/>
    </row>
    <row r="7" spans="1:4" s="22" customFormat="1" ht="12" customHeight="1" thickBot="1" x14ac:dyDescent="0.3"/>
    <row r="8" spans="1:4" s="22" customFormat="1" ht="18" customHeight="1" x14ac:dyDescent="0.25">
      <c r="C8" s="124" t="s">
        <v>110</v>
      </c>
      <c r="D8" s="125"/>
    </row>
    <row r="9" spans="1:4" s="22" customFormat="1" ht="18" customHeight="1" x14ac:dyDescent="0.25">
      <c r="C9" s="126"/>
      <c r="D9" s="127"/>
    </row>
    <row r="10" spans="1:4" s="22" customFormat="1" ht="36" customHeight="1" thickBot="1" x14ac:dyDescent="0.3">
      <c r="C10" s="26" t="s">
        <v>109</v>
      </c>
      <c r="D10" s="27" t="s">
        <v>107</v>
      </c>
    </row>
    <row r="11" spans="1:4" s="22" customFormat="1" ht="18" customHeight="1" x14ac:dyDescent="0.25">
      <c r="B11" s="28" t="s">
        <v>124</v>
      </c>
      <c r="C11" s="99">
        <f>SUMIF(Inventory!$D$5:$F$5,Summary!$B11,Inventory!$D$23:$F$23)</f>
        <v>0</v>
      </c>
      <c r="D11" s="100">
        <f>SUMIF(Inventory!$D$5:$F$5,Summary!$B11,Inventory!$D$24:$F$24)</f>
        <v>0</v>
      </c>
    </row>
    <row r="12" spans="1:4" s="22" customFormat="1" ht="18" customHeight="1" x14ac:dyDescent="0.25">
      <c r="B12" s="29" t="s">
        <v>183</v>
      </c>
      <c r="C12" s="101">
        <f>SUMIF(Inventory!$D$5:$F$5,"PTAC_Standard_Size",Inventory!$D$23:$F$23)</f>
        <v>0</v>
      </c>
      <c r="D12" s="102">
        <f>SUMIF(Inventory!$D$5:$F$5,"PTAC_Standard_Size",Inventory!$D$24:$F$24)</f>
        <v>0</v>
      </c>
    </row>
    <row r="13" spans="1:4" s="22" customFormat="1" ht="18" customHeight="1" x14ac:dyDescent="0.25">
      <c r="B13" s="29" t="s">
        <v>184</v>
      </c>
      <c r="C13" s="101">
        <f>SUMIF(Inventory!$D$5:$F$5,"PTAC_Non_Standard_Size ",Inventory!$D$23:$F$23)</f>
        <v>0</v>
      </c>
      <c r="D13" s="102">
        <f>SUMIF(Inventory!$D$5:$F$5,"PTAC_Non_Standard_Size ",Inventory!$D$24:$F$24)</f>
        <v>0</v>
      </c>
    </row>
    <row r="14" spans="1:4" s="22" customFormat="1" ht="18" customHeight="1" x14ac:dyDescent="0.25">
      <c r="B14" s="29" t="s">
        <v>185</v>
      </c>
      <c r="C14" s="101">
        <f>SUMIF(Inventory!$D$5:$F$5,"PTHP_Standard_Size ",Inventory!$D$23:$F$23)</f>
        <v>0</v>
      </c>
      <c r="D14" s="102">
        <f>SUMIF(Inventory!$D$5:$F$5,"PTHP_Standard_Size ",Inventory!$D$24:$F$24)</f>
        <v>0</v>
      </c>
    </row>
    <row r="15" spans="1:4" s="22" customFormat="1" ht="18" customHeight="1" x14ac:dyDescent="0.25">
      <c r="B15" s="29" t="s">
        <v>186</v>
      </c>
      <c r="C15" s="101">
        <f>SUMIF(Inventory!$D$5:$F$5,"PTHP_Non_Standard_Size",Inventory!$D$23:$F$23)</f>
        <v>0</v>
      </c>
      <c r="D15" s="102">
        <f>SUMIF(Inventory!$D$5:$F$5,"PTHP_Non_Standard_Size",Inventory!$D$24:$F$24)</f>
        <v>0</v>
      </c>
    </row>
    <row r="16" spans="1:4" s="22" customFormat="1" ht="18" customHeight="1" x14ac:dyDescent="0.25">
      <c r="B16" s="86" t="s">
        <v>128</v>
      </c>
      <c r="C16" s="103">
        <f>SUMIF(Inventory!$D$5:$F$5,Summary!$B16,Inventory!$D$23:$F$23)</f>
        <v>0</v>
      </c>
      <c r="D16" s="104">
        <f>SUMIF(Inventory!$D$5:$F$5,Summary!$B16,Inventory!$D$24:$F$24)</f>
        <v>0</v>
      </c>
    </row>
    <row r="17" spans="2:4" s="22" customFormat="1" ht="18" customHeight="1" x14ac:dyDescent="0.25">
      <c r="B17" s="86" t="s">
        <v>129</v>
      </c>
      <c r="C17" s="103">
        <f>SUMIF(Inventory!$D$5:$F$5,Summary!$B17,Inventory!$D$23:$F$23)</f>
        <v>0</v>
      </c>
      <c r="D17" s="104">
        <f>SUMIF(Inventory!$D$5:$F$5,Summary!$B17,Inventory!$D$24:$F$24)</f>
        <v>0</v>
      </c>
    </row>
    <row r="18" spans="2:4" s="22" customFormat="1" ht="18" customHeight="1" thickBot="1" x14ac:dyDescent="0.3">
      <c r="B18" s="30" t="s">
        <v>29</v>
      </c>
      <c r="C18" s="105">
        <f>SUMIF(Inventory!$D$5:$F$5,Summary!$B18,Inventory!$D$23:$F$23)</f>
        <v>0</v>
      </c>
      <c r="D18" s="106">
        <f>SUMIF(Inventory!$D$5:$F$5,Summary!$B18,Inventory!$D$24:$F$24)</f>
        <v>0</v>
      </c>
    </row>
    <row r="19" spans="2:4" s="22" customFormat="1" ht="13.5" thickBot="1" x14ac:dyDescent="0.3"/>
    <row r="20" spans="2:4" s="22" customFormat="1" ht="13.5" thickBot="1" x14ac:dyDescent="0.3">
      <c r="B20" s="31" t="s">
        <v>112</v>
      </c>
      <c r="C20" s="33">
        <v>2026.1</v>
      </c>
    </row>
    <row r="21" spans="2:4" s="22" customFormat="1" x14ac:dyDescent="0.25"/>
    <row r="22" spans="2:4" s="22" customFormat="1" x14ac:dyDescent="0.25"/>
    <row r="23" spans="2:4" s="22" customFormat="1" x14ac:dyDescent="0.25"/>
    <row r="24" spans="2:4" s="22" customFormat="1" x14ac:dyDescent="0.25"/>
    <row r="25" spans="2:4" s="22" customFormat="1" x14ac:dyDescent="0.25"/>
    <row r="26" spans="2:4" s="22" customFormat="1" x14ac:dyDescent="0.25"/>
    <row r="27" spans="2:4" s="22" customFormat="1" x14ac:dyDescent="0.25"/>
    <row r="28" spans="2:4" s="22" customFormat="1" x14ac:dyDescent="0.25"/>
    <row r="29" spans="2:4" s="22" customFormat="1" x14ac:dyDescent="0.25"/>
    <row r="30" spans="2:4" s="22" customFormat="1" x14ac:dyDescent="0.25"/>
    <row r="31" spans="2:4" s="22" customFormat="1" x14ac:dyDescent="0.25"/>
    <row r="32" spans="2:4" s="22" customFormat="1" x14ac:dyDescent="0.25"/>
    <row r="33" s="22" customFormat="1" x14ac:dyDescent="0.25"/>
    <row r="34" s="22" customFormat="1" x14ac:dyDescent="0.25"/>
    <row r="35" s="22" customFormat="1" x14ac:dyDescent="0.25"/>
    <row r="36" s="22" customFormat="1" x14ac:dyDescent="0.25"/>
    <row r="37" s="22" customFormat="1" x14ac:dyDescent="0.25"/>
    <row r="38" s="22" customFormat="1" x14ac:dyDescent="0.25"/>
    <row r="39" s="22" customFormat="1" x14ac:dyDescent="0.25"/>
    <row r="40" s="22" customFormat="1" x14ac:dyDescent="0.25"/>
    <row r="41" s="22" customFormat="1" x14ac:dyDescent="0.25"/>
    <row r="42" s="22" customFormat="1" x14ac:dyDescent="0.25"/>
    <row r="43" s="22" customFormat="1" x14ac:dyDescent="0.25"/>
    <row r="44" s="22" customFormat="1" x14ac:dyDescent="0.25"/>
    <row r="45" s="22" customFormat="1" x14ac:dyDescent="0.25"/>
    <row r="46" s="22" customFormat="1" x14ac:dyDescent="0.25"/>
    <row r="47" s="22" customFormat="1" x14ac:dyDescent="0.25"/>
    <row r="48" s="22" customFormat="1" x14ac:dyDescent="0.25"/>
    <row r="49" s="22" customFormat="1" x14ac:dyDescent="0.25"/>
    <row r="50" s="22" customFormat="1" x14ac:dyDescent="0.25"/>
    <row r="51" s="22" customFormat="1" x14ac:dyDescent="0.25"/>
    <row r="52" s="22" customFormat="1" x14ac:dyDescent="0.25"/>
    <row r="53" s="22" customFormat="1" x14ac:dyDescent="0.25"/>
    <row r="54" s="22" customFormat="1" x14ac:dyDescent="0.25"/>
    <row r="55" s="22" customFormat="1" x14ac:dyDescent="0.25"/>
    <row r="56" s="22" customFormat="1" x14ac:dyDescent="0.25"/>
    <row r="57" s="22" customFormat="1" x14ac:dyDescent="0.25"/>
    <row r="58" s="22" customFormat="1" x14ac:dyDescent="0.25"/>
    <row r="59" s="22" customFormat="1" x14ac:dyDescent="0.25"/>
    <row r="60" s="22" customFormat="1" x14ac:dyDescent="0.25"/>
    <row r="61" s="22" customFormat="1" x14ac:dyDescent="0.25"/>
    <row r="62" s="22" customFormat="1" x14ac:dyDescent="0.25"/>
    <row r="63" s="22" customFormat="1" x14ac:dyDescent="0.25"/>
    <row r="64" s="22" customFormat="1" x14ac:dyDescent="0.25"/>
    <row r="65" s="22" customFormat="1" x14ac:dyDescent="0.25"/>
    <row r="66" s="22" customFormat="1" x14ac:dyDescent="0.25"/>
    <row r="67" s="22" customFormat="1" x14ac:dyDescent="0.25"/>
    <row r="68" s="22" customFormat="1" x14ac:dyDescent="0.25"/>
    <row r="69" s="22" customFormat="1" x14ac:dyDescent="0.25"/>
    <row r="70" s="22" customFormat="1" x14ac:dyDescent="0.25"/>
    <row r="71" s="22" customFormat="1" x14ac:dyDescent="0.25"/>
    <row r="72" s="22" customFormat="1" x14ac:dyDescent="0.25"/>
    <row r="73" s="22" customFormat="1" x14ac:dyDescent="0.25"/>
    <row r="74" s="22" customFormat="1" x14ac:dyDescent="0.25"/>
    <row r="75" s="22" customFormat="1" x14ac:dyDescent="0.25"/>
    <row r="76" s="22" customFormat="1" x14ac:dyDescent="0.25"/>
    <row r="77" s="22" customFormat="1" x14ac:dyDescent="0.25"/>
    <row r="78" s="22" customFormat="1" x14ac:dyDescent="0.25"/>
    <row r="79" s="22" customFormat="1" x14ac:dyDescent="0.25"/>
    <row r="80" s="22" customFormat="1" x14ac:dyDescent="0.25"/>
    <row r="81" s="22" customFormat="1" x14ac:dyDescent="0.25"/>
    <row r="82" s="22" customFormat="1" x14ac:dyDescent="0.25"/>
    <row r="83" s="22" customFormat="1" x14ac:dyDescent="0.25"/>
    <row r="84" s="22" customFormat="1" x14ac:dyDescent="0.25"/>
    <row r="85" s="22" customFormat="1" x14ac:dyDescent="0.25"/>
    <row r="86" s="22" customFormat="1" x14ac:dyDescent="0.25"/>
    <row r="87" s="22" customFormat="1" x14ac:dyDescent="0.25"/>
    <row r="88" s="22" customFormat="1" x14ac:dyDescent="0.25"/>
    <row r="89" s="22" customFormat="1" x14ac:dyDescent="0.25"/>
    <row r="90" s="22" customFormat="1" x14ac:dyDescent="0.25"/>
    <row r="91" s="22" customFormat="1" x14ac:dyDescent="0.25"/>
    <row r="92" s="22" customFormat="1" x14ac:dyDescent="0.25"/>
    <row r="93" s="22" customFormat="1" x14ac:dyDescent="0.25"/>
    <row r="94" s="22" customFormat="1" x14ac:dyDescent="0.25"/>
    <row r="95" s="22" customFormat="1" x14ac:dyDescent="0.25"/>
    <row r="96" s="22" customFormat="1" x14ac:dyDescent="0.25"/>
    <row r="97" s="22" customFormat="1" x14ac:dyDescent="0.25"/>
    <row r="98" s="22" customFormat="1" x14ac:dyDescent="0.25"/>
    <row r="99" s="22" customFormat="1" x14ac:dyDescent="0.25"/>
    <row r="100" s="22" customFormat="1" x14ac:dyDescent="0.25"/>
    <row r="101" s="22" customFormat="1" x14ac:dyDescent="0.25"/>
    <row r="102" s="22" customFormat="1" x14ac:dyDescent="0.25"/>
    <row r="103" s="22" customFormat="1" x14ac:dyDescent="0.25"/>
    <row r="104" s="22" customFormat="1" x14ac:dyDescent="0.25"/>
    <row r="105" s="22" customFormat="1" x14ac:dyDescent="0.25"/>
    <row r="106" s="22" customFormat="1" x14ac:dyDescent="0.25"/>
    <row r="107" s="22" customFormat="1" x14ac:dyDescent="0.25"/>
    <row r="108" s="22" customFormat="1" x14ac:dyDescent="0.25"/>
    <row r="109" s="22" customFormat="1" x14ac:dyDescent="0.25"/>
    <row r="110" s="22" customFormat="1" x14ac:dyDescent="0.25"/>
    <row r="111" s="22" customFormat="1" x14ac:dyDescent="0.25"/>
    <row r="112" s="22" customFormat="1" x14ac:dyDescent="0.25"/>
    <row r="113" s="22" customFormat="1" x14ac:dyDescent="0.25"/>
    <row r="114" s="22" customFormat="1" x14ac:dyDescent="0.25"/>
    <row r="115" s="22" customFormat="1" x14ac:dyDescent="0.25"/>
    <row r="116" s="22" customFormat="1" x14ac:dyDescent="0.25"/>
    <row r="117" s="22" customFormat="1" x14ac:dyDescent="0.25"/>
    <row r="118" s="22" customFormat="1" x14ac:dyDescent="0.25"/>
    <row r="119" s="22" customFormat="1" x14ac:dyDescent="0.25"/>
    <row r="120" s="22" customFormat="1" x14ac:dyDescent="0.25"/>
    <row r="121" s="22" customFormat="1" x14ac:dyDescent="0.25"/>
    <row r="122" s="22" customFormat="1" x14ac:dyDescent="0.25"/>
    <row r="123" s="22" customFormat="1" x14ac:dyDescent="0.25"/>
    <row r="124" s="22" customFormat="1" x14ac:dyDescent="0.25"/>
    <row r="125" s="22" customFormat="1" x14ac:dyDescent="0.25"/>
    <row r="126" s="22" customFormat="1" x14ac:dyDescent="0.25"/>
    <row r="127" s="22" customFormat="1" x14ac:dyDescent="0.25"/>
    <row r="128" s="22" customFormat="1" x14ac:dyDescent="0.25"/>
    <row r="129" s="22" customFormat="1" x14ac:dyDescent="0.25"/>
    <row r="130" s="22" customFormat="1" x14ac:dyDescent="0.25"/>
    <row r="131" s="22" customFormat="1" x14ac:dyDescent="0.25"/>
    <row r="132" s="22" customFormat="1" x14ac:dyDescent="0.25"/>
    <row r="133" s="22" customFormat="1" x14ac:dyDescent="0.25"/>
    <row r="134" s="22" customFormat="1" x14ac:dyDescent="0.25"/>
    <row r="135" s="22" customFormat="1" x14ac:dyDescent="0.25"/>
    <row r="136" s="22" customFormat="1" x14ac:dyDescent="0.25"/>
    <row r="137" s="22" customFormat="1" x14ac:dyDescent="0.25"/>
    <row r="138" s="22" customFormat="1" x14ac:dyDescent="0.25"/>
    <row r="139" s="22" customFormat="1" x14ac:dyDescent="0.25"/>
    <row r="140" s="22" customFormat="1" x14ac:dyDescent="0.25"/>
    <row r="141" s="22" customFormat="1" x14ac:dyDescent="0.25"/>
    <row r="142" s="22" customFormat="1" x14ac:dyDescent="0.25"/>
    <row r="143" s="22" customFormat="1" x14ac:dyDescent="0.25"/>
    <row r="144" s="22" customFormat="1" x14ac:dyDescent="0.25"/>
    <row r="145" s="22" customFormat="1" x14ac:dyDescent="0.25"/>
    <row r="146" s="22" customFormat="1" x14ac:dyDescent="0.25"/>
    <row r="147" s="22" customFormat="1" x14ac:dyDescent="0.25"/>
    <row r="148" s="22" customFormat="1" x14ac:dyDescent="0.25"/>
    <row r="149" s="22" customFormat="1" x14ac:dyDescent="0.25"/>
    <row r="150" s="22" customFormat="1" x14ac:dyDescent="0.25"/>
    <row r="151" s="22" customFormat="1" x14ac:dyDescent="0.25"/>
    <row r="152" s="22" customFormat="1" x14ac:dyDescent="0.25"/>
    <row r="153" s="22" customFormat="1" x14ac:dyDescent="0.25"/>
    <row r="154" s="22" customFormat="1" x14ac:dyDescent="0.25"/>
    <row r="155" s="22" customFormat="1" x14ac:dyDescent="0.25"/>
    <row r="156" s="22" customFormat="1" x14ac:dyDescent="0.25"/>
    <row r="157" s="22" customFormat="1" x14ac:dyDescent="0.25"/>
    <row r="158" s="22" customFormat="1" x14ac:dyDescent="0.25"/>
    <row r="159" s="22" customFormat="1" x14ac:dyDescent="0.25"/>
    <row r="160" s="22" customFormat="1" x14ac:dyDescent="0.25"/>
    <row r="161" s="22" customFormat="1" x14ac:dyDescent="0.25"/>
    <row r="162" s="22" customFormat="1" x14ac:dyDescent="0.25"/>
    <row r="163" s="22" customFormat="1" x14ac:dyDescent="0.25"/>
    <row r="164" s="22" customFormat="1" x14ac:dyDescent="0.25"/>
    <row r="165" s="22" customFormat="1" x14ac:dyDescent="0.25"/>
    <row r="166" s="22" customFormat="1" x14ac:dyDescent="0.25"/>
    <row r="167" s="22" customFormat="1" x14ac:dyDescent="0.25"/>
    <row r="168" s="22" customFormat="1" x14ac:dyDescent="0.25"/>
    <row r="169" s="22" customFormat="1" x14ac:dyDescent="0.25"/>
    <row r="170" s="22" customFormat="1" x14ac:dyDescent="0.25"/>
    <row r="171" s="22" customFormat="1" x14ac:dyDescent="0.25"/>
    <row r="172" s="22" customFormat="1" x14ac:dyDescent="0.25"/>
    <row r="173" s="22" customFormat="1" x14ac:dyDescent="0.25"/>
    <row r="174" s="22" customFormat="1" x14ac:dyDescent="0.25"/>
    <row r="175" s="22" customFormat="1" x14ac:dyDescent="0.25"/>
    <row r="176" s="22" customFormat="1" x14ac:dyDescent="0.25"/>
    <row r="177" s="22" customFormat="1" x14ac:dyDescent="0.25"/>
    <row r="178" s="22" customFormat="1" x14ac:dyDescent="0.25"/>
    <row r="179" s="22" customFormat="1" x14ac:dyDescent="0.25"/>
    <row r="180" s="22" customFormat="1" x14ac:dyDescent="0.25"/>
    <row r="181" s="22" customFormat="1" x14ac:dyDescent="0.25"/>
    <row r="182" s="22" customFormat="1" x14ac:dyDescent="0.25"/>
    <row r="183" s="22" customFormat="1" x14ac:dyDescent="0.25"/>
    <row r="184" s="22" customFormat="1" x14ac:dyDescent="0.25"/>
    <row r="185" s="22" customFormat="1" x14ac:dyDescent="0.25"/>
    <row r="186" s="22" customFormat="1" x14ac:dyDescent="0.25"/>
    <row r="187" s="22" customFormat="1" x14ac:dyDescent="0.25"/>
    <row r="188" s="22" customFormat="1" x14ac:dyDescent="0.25"/>
    <row r="189" s="22" customFormat="1" x14ac:dyDescent="0.25"/>
    <row r="190" s="22" customFormat="1" x14ac:dyDescent="0.25"/>
    <row r="191" s="22" customFormat="1" x14ac:dyDescent="0.25"/>
    <row r="192" s="22" customFormat="1" x14ac:dyDescent="0.25"/>
    <row r="193" s="22" customFormat="1" x14ac:dyDescent="0.25"/>
    <row r="194" s="22" customFormat="1" x14ac:dyDescent="0.25"/>
    <row r="195" s="22" customFormat="1" x14ac:dyDescent="0.25"/>
    <row r="196" s="22" customFormat="1" x14ac:dyDescent="0.25"/>
    <row r="197" s="22" customFormat="1" x14ac:dyDescent="0.25"/>
    <row r="198" s="22" customFormat="1" x14ac:dyDescent="0.25"/>
    <row r="199" s="22" customFormat="1" x14ac:dyDescent="0.25"/>
    <row r="200" s="22" customFormat="1" x14ac:dyDescent="0.25"/>
    <row r="201" s="22" customFormat="1" x14ac:dyDescent="0.25"/>
    <row r="202" s="22" customFormat="1" x14ac:dyDescent="0.25"/>
    <row r="203" s="22" customFormat="1" x14ac:dyDescent="0.25"/>
    <row r="204" s="22" customFormat="1" x14ac:dyDescent="0.25"/>
    <row r="205" s="22" customFormat="1" x14ac:dyDescent="0.25"/>
    <row r="206" s="22" customFormat="1" x14ac:dyDescent="0.25"/>
    <row r="207" s="22" customFormat="1" x14ac:dyDescent="0.25"/>
    <row r="208" s="22" customFormat="1" x14ac:dyDescent="0.25"/>
    <row r="209" s="22" customFormat="1" x14ac:dyDescent="0.25"/>
    <row r="210" s="22" customFormat="1" x14ac:dyDescent="0.25"/>
    <row r="211" s="22" customFormat="1" x14ac:dyDescent="0.25"/>
    <row r="212" s="22" customFormat="1" x14ac:dyDescent="0.25"/>
    <row r="213" s="22" customFormat="1" x14ac:dyDescent="0.25"/>
    <row r="214" s="22" customFormat="1" x14ac:dyDescent="0.25"/>
    <row r="215" s="22" customFormat="1" x14ac:dyDescent="0.25"/>
    <row r="216" s="22" customFormat="1" x14ac:dyDescent="0.25"/>
    <row r="217" s="22" customFormat="1" x14ac:dyDescent="0.25"/>
    <row r="218" s="22" customFormat="1" x14ac:dyDescent="0.25"/>
    <row r="219" s="22" customFormat="1" x14ac:dyDescent="0.25"/>
    <row r="220" s="22" customFormat="1" x14ac:dyDescent="0.25"/>
    <row r="221" s="22" customFormat="1" x14ac:dyDescent="0.25"/>
    <row r="222" s="22" customFormat="1" x14ac:dyDescent="0.25"/>
    <row r="223" s="22" customFormat="1" x14ac:dyDescent="0.25"/>
    <row r="224" s="22" customFormat="1" x14ac:dyDescent="0.25"/>
    <row r="225" s="22" customFormat="1" x14ac:dyDescent="0.25"/>
    <row r="226" s="22" customFormat="1" x14ac:dyDescent="0.25"/>
    <row r="227" s="22" customFormat="1" x14ac:dyDescent="0.25"/>
    <row r="228" s="22" customFormat="1" x14ac:dyDescent="0.25"/>
    <row r="229" s="22" customFormat="1" x14ac:dyDescent="0.25"/>
    <row r="230" s="22" customFormat="1" x14ac:dyDescent="0.25"/>
    <row r="231" s="22" customFormat="1" x14ac:dyDescent="0.25"/>
    <row r="232" s="22" customFormat="1" x14ac:dyDescent="0.25"/>
    <row r="233" s="22" customFormat="1" x14ac:dyDescent="0.25"/>
    <row r="234" s="22" customFormat="1" x14ac:dyDescent="0.25"/>
    <row r="235" s="22" customFormat="1" x14ac:dyDescent="0.25"/>
    <row r="236" s="22" customFormat="1" x14ac:dyDescent="0.25"/>
    <row r="237" s="22" customFormat="1" x14ac:dyDescent="0.25"/>
    <row r="238" s="22" customFormat="1" x14ac:dyDescent="0.25"/>
    <row r="239" s="22" customFormat="1" x14ac:dyDescent="0.25"/>
    <row r="240" s="22" customFormat="1" x14ac:dyDescent="0.25"/>
    <row r="241" s="22" customFormat="1" x14ac:dyDescent="0.25"/>
    <row r="242" s="22" customFormat="1" x14ac:dyDescent="0.25"/>
    <row r="243" s="22" customFormat="1" x14ac:dyDescent="0.25"/>
    <row r="244" s="22" customFormat="1" x14ac:dyDescent="0.25"/>
    <row r="245" s="22" customFormat="1" x14ac:dyDescent="0.25"/>
    <row r="246" s="22" customFormat="1" x14ac:dyDescent="0.25"/>
    <row r="247" s="22" customFormat="1" x14ac:dyDescent="0.25"/>
    <row r="248" s="22" customFormat="1" x14ac:dyDescent="0.25"/>
    <row r="249" s="22" customFormat="1" x14ac:dyDescent="0.25"/>
    <row r="250" s="22" customFormat="1" x14ac:dyDescent="0.25"/>
    <row r="251" s="22" customFormat="1" x14ac:dyDescent="0.25"/>
    <row r="252" s="22" customFormat="1" x14ac:dyDescent="0.25"/>
    <row r="253" s="22" customFormat="1" x14ac:dyDescent="0.25"/>
    <row r="254" s="22" customFormat="1" x14ac:dyDescent="0.25"/>
    <row r="255" s="22" customFormat="1" x14ac:dyDescent="0.25"/>
    <row r="256" s="22" customFormat="1" x14ac:dyDescent="0.25"/>
    <row r="257" s="22" customFormat="1" x14ac:dyDescent="0.25"/>
    <row r="258" s="22" customFormat="1" x14ac:dyDescent="0.25"/>
    <row r="259" s="22" customFormat="1" x14ac:dyDescent="0.25"/>
    <row r="260" s="22" customFormat="1" x14ac:dyDescent="0.25"/>
    <row r="261" s="22" customFormat="1" x14ac:dyDescent="0.25"/>
    <row r="262" s="22" customFormat="1" x14ac:dyDescent="0.25"/>
    <row r="263" s="22" customFormat="1" x14ac:dyDescent="0.25"/>
    <row r="264" s="22" customFormat="1" x14ac:dyDescent="0.25"/>
    <row r="265" s="22" customFormat="1" x14ac:dyDescent="0.25"/>
    <row r="266" s="22" customFormat="1" x14ac:dyDescent="0.25"/>
    <row r="267" s="22" customFormat="1" x14ac:dyDescent="0.25"/>
    <row r="268" s="22" customFormat="1" x14ac:dyDescent="0.25"/>
    <row r="269" s="22" customFormat="1" x14ac:dyDescent="0.25"/>
    <row r="270" s="22" customFormat="1" x14ac:dyDescent="0.25"/>
    <row r="271" s="22" customFormat="1" x14ac:dyDescent="0.25"/>
    <row r="272" s="22" customFormat="1" x14ac:dyDescent="0.25"/>
    <row r="273" s="22" customFormat="1" x14ac:dyDescent="0.25"/>
    <row r="274" s="22" customFormat="1" x14ac:dyDescent="0.25"/>
    <row r="275" s="22" customFormat="1" x14ac:dyDescent="0.25"/>
    <row r="276" s="22" customFormat="1" x14ac:dyDescent="0.25"/>
    <row r="277" s="22" customFormat="1" x14ac:dyDescent="0.25"/>
    <row r="278" s="22" customFormat="1" x14ac:dyDescent="0.25"/>
    <row r="279" s="22" customFormat="1" x14ac:dyDescent="0.25"/>
    <row r="280" s="22" customFormat="1" x14ac:dyDescent="0.25"/>
    <row r="281" s="22" customFormat="1" x14ac:dyDescent="0.25"/>
    <row r="282" s="22" customFormat="1" x14ac:dyDescent="0.25"/>
    <row r="283" s="22" customFormat="1" x14ac:dyDescent="0.25"/>
    <row r="284" s="22" customFormat="1" x14ac:dyDescent="0.25"/>
    <row r="285" s="22" customFormat="1" x14ac:dyDescent="0.25"/>
    <row r="286" s="22" customFormat="1" x14ac:dyDescent="0.25"/>
    <row r="287" s="22" customFormat="1" x14ac:dyDescent="0.25"/>
    <row r="288" s="22" customFormat="1" x14ac:dyDescent="0.25"/>
    <row r="289" s="22" customFormat="1" x14ac:dyDescent="0.25"/>
    <row r="290" s="22" customFormat="1" x14ac:dyDescent="0.25"/>
    <row r="291" s="22" customFormat="1" x14ac:dyDescent="0.25"/>
    <row r="292" s="22" customFormat="1" x14ac:dyDescent="0.25"/>
    <row r="293" s="22" customFormat="1" x14ac:dyDescent="0.25"/>
    <row r="294" s="22" customFormat="1" x14ac:dyDescent="0.25"/>
    <row r="295" s="22" customFormat="1" x14ac:dyDescent="0.25"/>
    <row r="296" s="22" customFormat="1" x14ac:dyDescent="0.25"/>
    <row r="297" s="22" customFormat="1" x14ac:dyDescent="0.25"/>
    <row r="298" s="22" customFormat="1" x14ac:dyDescent="0.25"/>
    <row r="299" s="22" customFormat="1" x14ac:dyDescent="0.25"/>
    <row r="300" s="22" customFormat="1" x14ac:dyDescent="0.25"/>
    <row r="301" s="22" customFormat="1" x14ac:dyDescent="0.25"/>
    <row r="302" s="22" customFormat="1" x14ac:dyDescent="0.25"/>
    <row r="303" s="22" customFormat="1" x14ac:dyDescent="0.25"/>
    <row r="304" s="22" customFormat="1" x14ac:dyDescent="0.25"/>
    <row r="305" s="22" customFormat="1" x14ac:dyDescent="0.25"/>
    <row r="306" s="22" customFormat="1" x14ac:dyDescent="0.25"/>
    <row r="307" s="22" customFormat="1" x14ac:dyDescent="0.25"/>
    <row r="308" s="22" customFormat="1" x14ac:dyDescent="0.25"/>
    <row r="309" s="22" customFormat="1" x14ac:dyDescent="0.25"/>
    <row r="310" s="22" customFormat="1" x14ac:dyDescent="0.25"/>
    <row r="311" s="22" customFormat="1" x14ac:dyDescent="0.25"/>
    <row r="312" s="22" customFormat="1" x14ac:dyDescent="0.25"/>
    <row r="313" s="22" customFormat="1" x14ac:dyDescent="0.25"/>
    <row r="314" s="22" customFormat="1" x14ac:dyDescent="0.25"/>
    <row r="315" s="22" customFormat="1" x14ac:dyDescent="0.25"/>
    <row r="316" s="22" customFormat="1" x14ac:dyDescent="0.25"/>
    <row r="317" s="22" customFormat="1" x14ac:dyDescent="0.25"/>
    <row r="318" s="22" customFormat="1" x14ac:dyDescent="0.25"/>
    <row r="319" s="22" customFormat="1" x14ac:dyDescent="0.25"/>
    <row r="320" s="22" customFormat="1" x14ac:dyDescent="0.25"/>
    <row r="321" s="22" customFormat="1" x14ac:dyDescent="0.25"/>
    <row r="322" s="22" customFormat="1" x14ac:dyDescent="0.25"/>
    <row r="323" s="22" customFormat="1" x14ac:dyDescent="0.25"/>
    <row r="324" s="22" customFormat="1" x14ac:dyDescent="0.25"/>
    <row r="325" s="22" customFormat="1" x14ac:dyDescent="0.25"/>
    <row r="326" s="22" customFormat="1" x14ac:dyDescent="0.25"/>
    <row r="327" s="22" customFormat="1" x14ac:dyDescent="0.25"/>
    <row r="328" s="22" customFormat="1" x14ac:dyDescent="0.25"/>
    <row r="329" s="22" customFormat="1" x14ac:dyDescent="0.25"/>
    <row r="330" s="22" customFormat="1" x14ac:dyDescent="0.25"/>
    <row r="331" s="22" customFormat="1" x14ac:dyDescent="0.25"/>
    <row r="332" s="22" customFormat="1" x14ac:dyDescent="0.25"/>
    <row r="333" s="22" customFormat="1" x14ac:dyDescent="0.25"/>
    <row r="334" s="22" customFormat="1" x14ac:dyDescent="0.25"/>
    <row r="335" s="22" customFormat="1" x14ac:dyDescent="0.25"/>
    <row r="336" s="22" customFormat="1" x14ac:dyDescent="0.25"/>
    <row r="337" s="22" customFormat="1" x14ac:dyDescent="0.25"/>
    <row r="338" s="22" customFormat="1" x14ac:dyDescent="0.25"/>
    <row r="339" s="22" customFormat="1" x14ac:dyDescent="0.25"/>
    <row r="340" s="22" customFormat="1" x14ac:dyDescent="0.25"/>
    <row r="341" s="22" customFormat="1" x14ac:dyDescent="0.25"/>
    <row r="342" s="22" customFormat="1" x14ac:dyDescent="0.25"/>
    <row r="343" s="22" customFormat="1" x14ac:dyDescent="0.25"/>
    <row r="344" s="22" customFormat="1" x14ac:dyDescent="0.25"/>
    <row r="345" s="22" customFormat="1" x14ac:dyDescent="0.25"/>
    <row r="346" s="22" customFormat="1" x14ac:dyDescent="0.25"/>
    <row r="347" s="22" customFormat="1" x14ac:dyDescent="0.25"/>
    <row r="348" s="22" customFormat="1" x14ac:dyDescent="0.25"/>
    <row r="349" s="22" customFormat="1" x14ac:dyDescent="0.25"/>
    <row r="350" s="22" customFormat="1" x14ac:dyDescent="0.25"/>
    <row r="351" s="22" customFormat="1" x14ac:dyDescent="0.25"/>
    <row r="352" s="22" customFormat="1" x14ac:dyDescent="0.25"/>
    <row r="353" s="22" customFormat="1" x14ac:dyDescent="0.25"/>
    <row r="354" s="22" customFormat="1" x14ac:dyDescent="0.25"/>
    <row r="355" s="22" customFormat="1" x14ac:dyDescent="0.25"/>
    <row r="356" s="22" customFormat="1" x14ac:dyDescent="0.25"/>
    <row r="357" s="22" customFormat="1" x14ac:dyDescent="0.25"/>
    <row r="358" s="22" customFormat="1" x14ac:dyDescent="0.25"/>
    <row r="359" s="22" customFormat="1" x14ac:dyDescent="0.25"/>
    <row r="360" s="22" customFormat="1" x14ac:dyDescent="0.25"/>
    <row r="361" s="22" customFormat="1" x14ac:dyDescent="0.25"/>
    <row r="362" s="22" customFormat="1" x14ac:dyDescent="0.25"/>
    <row r="363" s="22" customFormat="1" x14ac:dyDescent="0.25"/>
    <row r="364" s="22" customFormat="1" x14ac:dyDescent="0.25"/>
    <row r="365" s="22" customFormat="1" x14ac:dyDescent="0.25"/>
    <row r="366" s="22" customFormat="1" x14ac:dyDescent="0.25"/>
    <row r="367" s="22" customFormat="1" x14ac:dyDescent="0.25"/>
    <row r="368" s="22" customFormat="1" x14ac:dyDescent="0.25"/>
    <row r="369" s="22" customFormat="1" x14ac:dyDescent="0.25"/>
    <row r="370" s="22" customFormat="1" x14ac:dyDescent="0.25"/>
    <row r="371" s="22" customFormat="1" x14ac:dyDescent="0.25"/>
    <row r="372" s="22" customFormat="1" x14ac:dyDescent="0.25"/>
    <row r="373" s="22" customFormat="1" x14ac:dyDescent="0.25"/>
    <row r="374" s="22" customFormat="1" x14ac:dyDescent="0.25"/>
    <row r="375" s="22" customFormat="1" x14ac:dyDescent="0.25"/>
    <row r="376" s="22" customFormat="1" x14ac:dyDescent="0.25"/>
    <row r="377" s="22" customFormat="1" x14ac:dyDescent="0.25"/>
    <row r="378" s="22" customFormat="1" x14ac:dyDescent="0.25"/>
    <row r="379" s="22" customFormat="1" x14ac:dyDescent="0.25"/>
    <row r="380" s="22" customFormat="1" x14ac:dyDescent="0.25"/>
    <row r="381" s="22" customFormat="1" x14ac:dyDescent="0.25"/>
    <row r="382" s="22" customFormat="1" x14ac:dyDescent="0.25"/>
    <row r="383" s="22" customFormat="1" x14ac:dyDescent="0.25"/>
    <row r="384" s="22" customFormat="1" x14ac:dyDescent="0.25"/>
    <row r="385" s="22" customFormat="1" x14ac:dyDescent="0.25"/>
    <row r="386" s="22" customFormat="1" x14ac:dyDescent="0.25"/>
    <row r="387" s="22" customFormat="1" x14ac:dyDescent="0.25"/>
    <row r="388" s="22" customFormat="1" x14ac:dyDescent="0.25"/>
    <row r="389" s="22" customFormat="1" x14ac:dyDescent="0.25"/>
    <row r="390" s="22" customFormat="1" x14ac:dyDescent="0.25"/>
    <row r="391" s="22" customFormat="1" x14ac:dyDescent="0.25"/>
    <row r="392" s="22" customFormat="1" x14ac:dyDescent="0.25"/>
    <row r="393" s="22" customFormat="1" x14ac:dyDescent="0.25"/>
    <row r="394" s="22" customFormat="1" x14ac:dyDescent="0.25"/>
    <row r="395" s="22" customFormat="1" x14ac:dyDescent="0.25"/>
    <row r="396" s="22" customFormat="1" x14ac:dyDescent="0.25"/>
    <row r="397" s="22" customFormat="1" x14ac:dyDescent="0.25"/>
    <row r="398" s="22" customFormat="1" x14ac:dyDescent="0.25"/>
    <row r="399" s="22" customFormat="1" x14ac:dyDescent="0.25"/>
    <row r="400" s="22" customFormat="1" x14ac:dyDescent="0.25"/>
    <row r="401" s="22" customFormat="1" x14ac:dyDescent="0.25"/>
    <row r="402" s="22" customFormat="1" x14ac:dyDescent="0.25"/>
    <row r="403" s="22" customFormat="1" x14ac:dyDescent="0.25"/>
    <row r="404" s="22" customFormat="1" x14ac:dyDescent="0.25"/>
    <row r="405" s="22" customFormat="1" x14ac:dyDescent="0.25"/>
    <row r="406" s="22" customFormat="1" x14ac:dyDescent="0.25"/>
    <row r="407" s="22" customFormat="1" x14ac:dyDescent="0.25"/>
    <row r="408" s="22" customFormat="1" x14ac:dyDescent="0.25"/>
    <row r="409" s="22" customFormat="1" x14ac:dyDescent="0.25"/>
    <row r="410" s="22" customFormat="1" x14ac:dyDescent="0.25"/>
    <row r="411" s="22" customFormat="1" x14ac:dyDescent="0.25"/>
    <row r="412" s="22" customFormat="1" x14ac:dyDescent="0.25"/>
    <row r="413" s="22" customFormat="1" x14ac:dyDescent="0.25"/>
    <row r="414" s="22" customFormat="1" x14ac:dyDescent="0.25"/>
    <row r="415" s="22" customFormat="1" x14ac:dyDescent="0.25"/>
    <row r="416" s="22" customFormat="1" x14ac:dyDescent="0.25"/>
    <row r="417" s="22" customFormat="1" x14ac:dyDescent="0.25"/>
    <row r="418" s="22" customFormat="1" x14ac:dyDescent="0.25"/>
    <row r="419" s="22" customFormat="1" x14ac:dyDescent="0.25"/>
    <row r="420" s="22" customFormat="1" x14ac:dyDescent="0.25"/>
    <row r="421" s="22" customFormat="1" x14ac:dyDescent="0.25"/>
    <row r="422" s="22" customFormat="1" x14ac:dyDescent="0.25"/>
    <row r="423" s="22" customFormat="1" x14ac:dyDescent="0.25"/>
    <row r="424" s="22" customFormat="1" x14ac:dyDescent="0.25"/>
    <row r="425" s="22" customFormat="1" x14ac:dyDescent="0.25"/>
    <row r="426" s="22" customFormat="1" x14ac:dyDescent="0.25"/>
    <row r="427" s="22" customFormat="1" x14ac:dyDescent="0.25"/>
    <row r="428" s="22" customFormat="1" x14ac:dyDescent="0.25"/>
    <row r="429" s="22" customFormat="1" x14ac:dyDescent="0.25"/>
    <row r="430" s="22" customFormat="1" x14ac:dyDescent="0.25"/>
    <row r="431" s="22" customFormat="1" x14ac:dyDescent="0.25"/>
    <row r="432" s="22" customFormat="1" x14ac:dyDescent="0.25"/>
    <row r="433" s="22" customFormat="1" x14ac:dyDescent="0.25"/>
    <row r="434" s="22" customFormat="1" x14ac:dyDescent="0.25"/>
    <row r="435" s="22" customFormat="1" x14ac:dyDescent="0.25"/>
    <row r="436" s="22" customFormat="1" x14ac:dyDescent="0.25"/>
    <row r="437" s="22" customFormat="1" x14ac:dyDescent="0.25"/>
    <row r="438" s="22" customFormat="1" x14ac:dyDescent="0.25"/>
    <row r="439" s="22" customFormat="1" x14ac:dyDescent="0.25"/>
    <row r="440" s="22" customFormat="1" x14ac:dyDescent="0.25"/>
    <row r="441" s="22" customFormat="1" x14ac:dyDescent="0.25"/>
    <row r="442" s="22" customFormat="1" x14ac:dyDescent="0.25"/>
    <row r="443" s="22" customFormat="1" x14ac:dyDescent="0.25"/>
    <row r="444" s="22" customFormat="1" x14ac:dyDescent="0.25"/>
    <row r="445" s="22" customFormat="1" x14ac:dyDescent="0.25"/>
    <row r="446" s="22" customFormat="1" x14ac:dyDescent="0.25"/>
    <row r="447" s="22" customFormat="1" x14ac:dyDescent="0.25"/>
    <row r="448" s="22" customFormat="1" x14ac:dyDescent="0.25"/>
    <row r="449" s="22" customFormat="1" x14ac:dyDescent="0.25"/>
    <row r="450" s="22" customFormat="1" x14ac:dyDescent="0.25"/>
    <row r="451" s="22" customFormat="1" x14ac:dyDescent="0.25"/>
    <row r="452" s="22" customFormat="1" x14ac:dyDescent="0.25"/>
    <row r="453" s="22" customFormat="1" x14ac:dyDescent="0.25"/>
    <row r="454" s="22" customFormat="1" x14ac:dyDescent="0.25"/>
    <row r="455" s="22" customFormat="1" x14ac:dyDescent="0.25"/>
    <row r="456" s="22" customFormat="1" x14ac:dyDescent="0.25"/>
    <row r="457" s="22" customFormat="1" x14ac:dyDescent="0.25"/>
    <row r="458" s="22" customFormat="1" x14ac:dyDescent="0.25"/>
    <row r="459" s="22" customFormat="1" x14ac:dyDescent="0.25"/>
    <row r="460" s="22" customFormat="1" x14ac:dyDescent="0.25"/>
    <row r="461" s="22" customFormat="1" x14ac:dyDescent="0.25"/>
    <row r="462" s="22" customFormat="1" x14ac:dyDescent="0.25"/>
    <row r="463" s="22" customFormat="1" x14ac:dyDescent="0.25"/>
    <row r="464" s="22" customFormat="1" x14ac:dyDescent="0.25"/>
    <row r="465" s="22" customFormat="1" x14ac:dyDescent="0.25"/>
    <row r="466" s="22" customFormat="1" x14ac:dyDescent="0.25"/>
    <row r="467" s="22" customFormat="1" x14ac:dyDescent="0.25"/>
    <row r="468" s="22" customFormat="1" x14ac:dyDescent="0.25"/>
    <row r="469" s="22" customFormat="1" x14ac:dyDescent="0.25"/>
    <row r="470" s="22" customFormat="1" x14ac:dyDescent="0.25"/>
    <row r="471" s="22" customFormat="1" x14ac:dyDescent="0.25"/>
    <row r="472" s="22" customFormat="1" x14ac:dyDescent="0.25"/>
    <row r="473" s="22" customFormat="1" x14ac:dyDescent="0.25"/>
    <row r="474" s="22" customFormat="1" x14ac:dyDescent="0.25"/>
    <row r="475" s="22" customFormat="1" x14ac:dyDescent="0.25"/>
    <row r="476" s="22" customFormat="1" x14ac:dyDescent="0.25"/>
    <row r="477" s="22" customFormat="1" x14ac:dyDescent="0.25"/>
    <row r="478" s="22" customFormat="1" x14ac:dyDescent="0.25"/>
    <row r="479" s="22" customFormat="1" x14ac:dyDescent="0.25"/>
    <row r="480" s="22" customFormat="1" x14ac:dyDescent="0.25"/>
    <row r="481" s="22" customFormat="1" x14ac:dyDescent="0.25"/>
    <row r="482" s="22" customFormat="1" x14ac:dyDescent="0.25"/>
    <row r="483" s="22" customFormat="1" x14ac:dyDescent="0.25"/>
    <row r="484" s="22" customFormat="1" x14ac:dyDescent="0.25"/>
    <row r="485" s="22" customFormat="1" x14ac:dyDescent="0.25"/>
    <row r="486" s="22" customFormat="1" x14ac:dyDescent="0.25"/>
    <row r="487" s="22" customFormat="1" x14ac:dyDescent="0.25"/>
    <row r="488" s="22" customFormat="1" x14ac:dyDescent="0.25"/>
    <row r="489" s="22" customFormat="1" x14ac:dyDescent="0.25"/>
    <row r="490" s="22" customFormat="1" x14ac:dyDescent="0.25"/>
    <row r="491" s="22" customFormat="1" x14ac:dyDescent="0.25"/>
    <row r="492" s="22" customFormat="1" x14ac:dyDescent="0.25"/>
    <row r="493" s="22" customFormat="1" x14ac:dyDescent="0.25"/>
    <row r="494" s="22" customFormat="1" x14ac:dyDescent="0.25"/>
    <row r="495" s="22" customFormat="1" x14ac:dyDescent="0.25"/>
    <row r="496" s="22" customFormat="1" x14ac:dyDescent="0.25"/>
    <row r="497" s="22" customFormat="1" x14ac:dyDescent="0.25"/>
    <row r="498" s="22" customFormat="1" x14ac:dyDescent="0.25"/>
    <row r="499" s="22" customFormat="1" x14ac:dyDescent="0.25"/>
    <row r="500" s="22" customFormat="1" x14ac:dyDescent="0.25"/>
    <row r="501" s="22" customFormat="1" x14ac:dyDescent="0.25"/>
    <row r="502" s="22" customFormat="1" x14ac:dyDescent="0.25"/>
    <row r="503" s="22" customFormat="1" x14ac:dyDescent="0.25"/>
    <row r="504" s="22" customFormat="1" x14ac:dyDescent="0.25"/>
    <row r="505" s="22" customFormat="1" x14ac:dyDescent="0.25"/>
    <row r="506" s="22" customFormat="1" x14ac:dyDescent="0.25"/>
    <row r="507" s="22" customFormat="1" x14ac:dyDescent="0.25"/>
    <row r="508" s="22" customFormat="1" x14ac:dyDescent="0.25"/>
    <row r="509" s="22" customFormat="1" x14ac:dyDescent="0.25"/>
    <row r="510" s="22" customFormat="1" x14ac:dyDescent="0.25"/>
    <row r="511" s="22" customFormat="1" x14ac:dyDescent="0.25"/>
    <row r="512" s="22" customFormat="1" x14ac:dyDescent="0.25"/>
    <row r="513" s="22" customFormat="1" x14ac:dyDescent="0.25"/>
    <row r="514" s="22" customFormat="1" x14ac:dyDescent="0.25"/>
    <row r="515" s="22" customFormat="1" x14ac:dyDescent="0.25"/>
    <row r="516" s="22" customFormat="1" x14ac:dyDescent="0.25"/>
    <row r="517" s="22" customFormat="1" x14ac:dyDescent="0.25"/>
    <row r="518" s="22" customFormat="1" x14ac:dyDescent="0.25"/>
    <row r="519" s="22" customFormat="1" x14ac:dyDescent="0.25"/>
    <row r="520" s="22" customFormat="1" x14ac:dyDescent="0.25"/>
    <row r="521" s="22" customFormat="1" x14ac:dyDescent="0.25"/>
    <row r="522" s="22" customFormat="1" x14ac:dyDescent="0.25"/>
    <row r="523" s="22" customFormat="1" x14ac:dyDescent="0.25"/>
    <row r="524" s="22" customFormat="1" x14ac:dyDescent="0.25"/>
    <row r="525" s="22" customFormat="1" x14ac:dyDescent="0.25"/>
    <row r="526" s="22" customFormat="1" x14ac:dyDescent="0.25"/>
    <row r="527" s="22" customFormat="1" x14ac:dyDescent="0.25"/>
    <row r="528" s="22" customFormat="1" x14ac:dyDescent="0.25"/>
    <row r="529" s="22" customFormat="1" x14ac:dyDescent="0.25"/>
    <row r="530" s="22" customFormat="1" x14ac:dyDescent="0.25"/>
    <row r="531" s="22" customFormat="1" x14ac:dyDescent="0.25"/>
    <row r="532" s="22" customFormat="1" x14ac:dyDescent="0.25"/>
    <row r="533" s="22" customFormat="1" x14ac:dyDescent="0.25"/>
    <row r="534" s="22" customFormat="1" x14ac:dyDescent="0.25"/>
    <row r="535" s="22" customFormat="1" x14ac:dyDescent="0.25"/>
    <row r="536" s="22" customFormat="1" x14ac:dyDescent="0.25"/>
    <row r="537" s="22" customFormat="1" x14ac:dyDescent="0.25"/>
    <row r="538" s="22" customFormat="1" x14ac:dyDescent="0.25"/>
    <row r="539" s="22" customFormat="1" x14ac:dyDescent="0.25"/>
    <row r="540" s="22" customFormat="1" x14ac:dyDescent="0.25"/>
    <row r="541" s="22" customFormat="1" x14ac:dyDescent="0.25"/>
    <row r="542" s="22" customFormat="1" x14ac:dyDescent="0.25"/>
    <row r="543" s="22" customFormat="1" x14ac:dyDescent="0.25"/>
    <row r="544" s="22" customFormat="1" x14ac:dyDescent="0.25"/>
    <row r="545" s="22" customFormat="1" x14ac:dyDescent="0.25"/>
    <row r="546" s="22" customFormat="1" x14ac:dyDescent="0.25"/>
    <row r="547" s="22" customFormat="1" x14ac:dyDescent="0.25"/>
    <row r="548" s="22" customFormat="1" x14ac:dyDescent="0.25"/>
    <row r="549" s="22" customFormat="1" x14ac:dyDescent="0.25"/>
    <row r="550" s="22" customFormat="1" x14ac:dyDescent="0.25"/>
    <row r="551" s="22" customFormat="1" x14ac:dyDescent="0.25"/>
    <row r="552" s="22" customFormat="1" x14ac:dyDescent="0.25"/>
    <row r="553" s="22" customFormat="1" x14ac:dyDescent="0.25"/>
    <row r="554" s="22" customFormat="1" x14ac:dyDescent="0.25"/>
    <row r="555" s="22" customFormat="1" x14ac:dyDescent="0.25"/>
    <row r="556" s="22" customFormat="1" x14ac:dyDescent="0.25"/>
    <row r="557" s="22" customFormat="1" x14ac:dyDescent="0.25"/>
    <row r="558" s="22" customFormat="1" x14ac:dyDescent="0.25"/>
    <row r="559" s="22" customFormat="1" x14ac:dyDescent="0.25"/>
    <row r="560" s="22" customFormat="1" x14ac:dyDescent="0.25"/>
    <row r="561" s="22" customFormat="1" x14ac:dyDescent="0.25"/>
    <row r="562" s="22" customFormat="1" x14ac:dyDescent="0.25"/>
    <row r="563" s="22" customFormat="1" x14ac:dyDescent="0.25"/>
    <row r="564" s="22" customFormat="1" x14ac:dyDescent="0.25"/>
    <row r="565" s="22" customFormat="1" x14ac:dyDescent="0.25"/>
    <row r="566" s="22" customFormat="1" x14ac:dyDescent="0.25"/>
    <row r="567" s="22" customFormat="1" x14ac:dyDescent="0.25"/>
    <row r="568" s="22" customFormat="1" x14ac:dyDescent="0.25"/>
    <row r="569" s="22" customFormat="1" x14ac:dyDescent="0.25"/>
    <row r="570" s="22" customFormat="1" x14ac:dyDescent="0.25"/>
    <row r="571" s="22" customFormat="1" x14ac:dyDescent="0.25"/>
    <row r="572" s="22" customFormat="1" x14ac:dyDescent="0.25"/>
    <row r="573" s="22" customFormat="1" x14ac:dyDescent="0.25"/>
    <row r="574" s="22" customFormat="1" x14ac:dyDescent="0.25"/>
    <row r="575" s="22" customFormat="1" x14ac:dyDescent="0.25"/>
    <row r="576" s="22" customFormat="1" x14ac:dyDescent="0.25"/>
    <row r="577" s="22" customFormat="1" x14ac:dyDescent="0.25"/>
    <row r="578" s="22" customFormat="1" x14ac:dyDescent="0.25"/>
    <row r="579" s="22" customFormat="1" x14ac:dyDescent="0.25"/>
    <row r="580" s="22" customFormat="1" x14ac:dyDescent="0.25"/>
    <row r="581" s="22" customFormat="1" x14ac:dyDescent="0.25"/>
    <row r="582" s="22" customFormat="1" x14ac:dyDescent="0.25"/>
    <row r="583" s="22" customFormat="1" x14ac:dyDescent="0.25"/>
    <row r="584" s="22" customFormat="1" x14ac:dyDescent="0.25"/>
    <row r="585" s="22" customFormat="1" x14ac:dyDescent="0.25"/>
    <row r="586" s="22" customFormat="1" x14ac:dyDescent="0.25"/>
    <row r="587" s="22" customFormat="1" x14ac:dyDescent="0.25"/>
    <row r="588" s="22" customFormat="1" x14ac:dyDescent="0.25"/>
    <row r="589" s="22" customFormat="1" x14ac:dyDescent="0.25"/>
    <row r="590" s="22" customFormat="1" x14ac:dyDescent="0.25"/>
    <row r="591" s="22" customFormat="1" x14ac:dyDescent="0.25"/>
    <row r="592" s="22" customFormat="1" x14ac:dyDescent="0.25"/>
    <row r="593" s="22" customFormat="1" x14ac:dyDescent="0.25"/>
    <row r="594" s="22" customFormat="1" x14ac:dyDescent="0.25"/>
    <row r="595" s="22" customFormat="1" x14ac:dyDescent="0.25"/>
    <row r="596" s="22" customFormat="1" x14ac:dyDescent="0.25"/>
    <row r="597" s="22" customFormat="1" x14ac:dyDescent="0.25"/>
    <row r="598" s="22" customFormat="1" x14ac:dyDescent="0.25"/>
    <row r="599" s="22" customFormat="1" x14ac:dyDescent="0.25"/>
    <row r="600" s="22" customFormat="1" x14ac:dyDescent="0.25"/>
    <row r="601" s="22" customFormat="1" x14ac:dyDescent="0.25"/>
    <row r="602" s="22" customFormat="1" x14ac:dyDescent="0.25"/>
    <row r="603" s="22" customFormat="1" x14ac:dyDescent="0.25"/>
    <row r="604" s="22" customFormat="1" x14ac:dyDescent="0.25"/>
    <row r="605" s="22" customFormat="1" x14ac:dyDescent="0.25"/>
    <row r="606" s="22" customFormat="1" x14ac:dyDescent="0.25"/>
    <row r="607" s="22" customFormat="1" x14ac:dyDescent="0.25"/>
    <row r="608" s="22" customFormat="1" x14ac:dyDescent="0.25"/>
    <row r="609" s="22" customFormat="1" x14ac:dyDescent="0.25"/>
    <row r="610" s="22" customFormat="1" x14ac:dyDescent="0.25"/>
    <row r="611" s="22" customFormat="1" x14ac:dyDescent="0.25"/>
    <row r="612" s="22" customFormat="1" x14ac:dyDescent="0.25"/>
    <row r="613" s="22" customFormat="1" x14ac:dyDescent="0.25"/>
    <row r="614" s="22" customFormat="1" x14ac:dyDescent="0.25"/>
    <row r="615" s="22" customFormat="1" x14ac:dyDescent="0.25"/>
    <row r="616" s="22" customFormat="1" x14ac:dyDescent="0.25"/>
    <row r="617" s="22" customFormat="1" x14ac:dyDescent="0.25"/>
    <row r="618" s="22" customFormat="1" x14ac:dyDescent="0.25"/>
    <row r="619" s="22" customFormat="1" x14ac:dyDescent="0.25"/>
    <row r="620" s="22" customFormat="1" x14ac:dyDescent="0.25"/>
    <row r="621" s="22" customFormat="1" x14ac:dyDescent="0.25"/>
    <row r="622" s="22" customFormat="1" x14ac:dyDescent="0.25"/>
    <row r="623" s="22" customFormat="1" x14ac:dyDescent="0.25"/>
    <row r="624" s="22" customFormat="1" x14ac:dyDescent="0.25"/>
    <row r="625" s="22" customFormat="1" x14ac:dyDescent="0.25"/>
    <row r="626" s="22" customFormat="1" x14ac:dyDescent="0.25"/>
    <row r="627" s="22" customFormat="1" x14ac:dyDescent="0.25"/>
    <row r="628" s="22" customFormat="1" x14ac:dyDescent="0.25"/>
    <row r="629" s="22" customFormat="1" x14ac:dyDescent="0.25"/>
    <row r="630" s="22" customFormat="1" x14ac:dyDescent="0.25"/>
    <row r="631" s="22" customFormat="1" x14ac:dyDescent="0.25"/>
    <row r="632" s="22" customFormat="1" x14ac:dyDescent="0.25"/>
    <row r="633" s="22" customFormat="1" x14ac:dyDescent="0.25"/>
    <row r="634" s="22" customFormat="1" x14ac:dyDescent="0.25"/>
    <row r="635" s="22" customFormat="1" x14ac:dyDescent="0.25"/>
    <row r="636" s="22" customFormat="1" x14ac:dyDescent="0.25"/>
    <row r="637" s="22" customFormat="1" x14ac:dyDescent="0.25"/>
    <row r="638" s="22" customFormat="1" x14ac:dyDescent="0.25"/>
    <row r="639" s="22" customFormat="1" x14ac:dyDescent="0.25"/>
    <row r="640" s="22" customFormat="1" x14ac:dyDescent="0.25"/>
    <row r="641" s="22" customFormat="1" x14ac:dyDescent="0.25"/>
    <row r="642" s="22" customFormat="1" x14ac:dyDescent="0.25"/>
    <row r="643" s="22" customFormat="1" x14ac:dyDescent="0.25"/>
    <row r="644" s="22" customFormat="1" x14ac:dyDescent="0.25"/>
    <row r="645" s="22" customFormat="1" x14ac:dyDescent="0.25"/>
    <row r="646" s="22" customFormat="1" x14ac:dyDescent="0.25"/>
    <row r="647" s="22" customFormat="1" x14ac:dyDescent="0.25"/>
    <row r="648" s="22" customFormat="1" x14ac:dyDescent="0.25"/>
    <row r="649" s="22" customFormat="1" x14ac:dyDescent="0.25"/>
    <row r="650" s="22" customFormat="1" x14ac:dyDescent="0.25"/>
    <row r="651" s="22" customFormat="1" x14ac:dyDescent="0.25"/>
    <row r="652" s="22" customFormat="1" x14ac:dyDescent="0.25"/>
    <row r="653" s="22" customFormat="1" x14ac:dyDescent="0.25"/>
    <row r="654" s="22" customFormat="1" x14ac:dyDescent="0.25"/>
    <row r="655" s="22" customFormat="1" x14ac:dyDescent="0.25"/>
    <row r="656" s="22" customFormat="1" x14ac:dyDescent="0.25"/>
    <row r="657" s="22" customFormat="1" x14ac:dyDescent="0.25"/>
    <row r="658" s="22" customFormat="1" x14ac:dyDescent="0.25"/>
    <row r="659" s="22" customFormat="1" x14ac:dyDescent="0.25"/>
    <row r="660" s="22" customFormat="1" x14ac:dyDescent="0.25"/>
    <row r="661" s="22" customFormat="1" x14ac:dyDescent="0.25"/>
    <row r="662" s="22" customFormat="1" x14ac:dyDescent="0.25"/>
    <row r="663" s="22" customFormat="1" x14ac:dyDescent="0.25"/>
    <row r="664" s="22" customFormat="1" x14ac:dyDescent="0.25"/>
    <row r="665" s="22" customFormat="1" x14ac:dyDescent="0.25"/>
    <row r="666" s="22" customFormat="1" x14ac:dyDescent="0.25"/>
    <row r="667" s="22" customFormat="1" x14ac:dyDescent="0.25"/>
    <row r="668" s="22" customFormat="1" x14ac:dyDescent="0.25"/>
    <row r="669" s="22" customFormat="1" x14ac:dyDescent="0.25"/>
    <row r="670" s="22" customFormat="1" x14ac:dyDescent="0.25"/>
    <row r="671" s="22" customFormat="1" x14ac:dyDescent="0.25"/>
    <row r="672" s="22" customFormat="1" x14ac:dyDescent="0.25"/>
    <row r="673" s="22" customFormat="1" x14ac:dyDescent="0.25"/>
    <row r="674" s="22" customFormat="1" x14ac:dyDescent="0.25"/>
    <row r="675" s="22" customFormat="1" x14ac:dyDescent="0.25"/>
    <row r="676" s="22" customFormat="1" x14ac:dyDescent="0.25"/>
    <row r="677" s="22" customFormat="1" x14ac:dyDescent="0.25"/>
    <row r="678" s="22" customFormat="1" x14ac:dyDescent="0.25"/>
    <row r="679" s="22" customFormat="1" x14ac:dyDescent="0.25"/>
    <row r="680" s="22" customFormat="1" x14ac:dyDescent="0.25"/>
    <row r="681" s="22" customFormat="1" x14ac:dyDescent="0.25"/>
    <row r="682" s="22" customFormat="1" x14ac:dyDescent="0.25"/>
    <row r="683" s="22" customFormat="1" x14ac:dyDescent="0.25"/>
    <row r="684" s="22" customFormat="1" x14ac:dyDescent="0.25"/>
    <row r="685" s="22" customFormat="1" x14ac:dyDescent="0.25"/>
    <row r="686" s="22" customFormat="1" x14ac:dyDescent="0.25"/>
    <row r="687" s="22" customFormat="1" x14ac:dyDescent="0.25"/>
    <row r="688" s="22" customFormat="1" x14ac:dyDescent="0.25"/>
    <row r="689" s="22" customFormat="1" x14ac:dyDescent="0.25"/>
    <row r="690" s="22" customFormat="1" x14ac:dyDescent="0.25"/>
    <row r="691" s="22" customFormat="1" x14ac:dyDescent="0.25"/>
    <row r="692" s="22" customFormat="1" x14ac:dyDescent="0.25"/>
    <row r="693" s="22" customFormat="1" x14ac:dyDescent="0.25"/>
    <row r="694" s="22" customFormat="1" x14ac:dyDescent="0.25"/>
    <row r="695" s="22" customFormat="1" x14ac:dyDescent="0.25"/>
    <row r="696" s="22" customFormat="1" x14ac:dyDescent="0.25"/>
    <row r="697" s="22" customFormat="1" x14ac:dyDescent="0.25"/>
    <row r="698" s="22" customFormat="1" x14ac:dyDescent="0.25"/>
    <row r="699" s="22" customFormat="1" x14ac:dyDescent="0.25"/>
    <row r="700" s="22" customFormat="1" x14ac:dyDescent="0.25"/>
    <row r="701" s="22" customFormat="1" x14ac:dyDescent="0.25"/>
    <row r="702" s="22" customFormat="1" x14ac:dyDescent="0.25"/>
    <row r="703" s="22" customFormat="1" x14ac:dyDescent="0.25"/>
    <row r="704" s="22" customFormat="1" x14ac:dyDescent="0.25"/>
    <row r="705" s="22" customFormat="1" x14ac:dyDescent="0.25"/>
    <row r="706" s="22" customFormat="1" x14ac:dyDescent="0.25"/>
    <row r="707" s="22" customFormat="1" x14ac:dyDescent="0.25"/>
    <row r="708" s="22" customFormat="1" x14ac:dyDescent="0.25"/>
    <row r="709" s="22" customFormat="1" x14ac:dyDescent="0.25"/>
    <row r="710" s="22" customFormat="1" x14ac:dyDescent="0.25"/>
    <row r="711" s="22" customFormat="1" x14ac:dyDescent="0.25"/>
    <row r="712" s="22" customFormat="1" x14ac:dyDescent="0.25"/>
    <row r="713" s="22" customFormat="1" x14ac:dyDescent="0.25"/>
    <row r="714" s="22" customFormat="1" x14ac:dyDescent="0.25"/>
    <row r="715" s="22" customFormat="1" x14ac:dyDescent="0.25"/>
    <row r="716" s="22" customFormat="1" x14ac:dyDescent="0.25"/>
    <row r="717" s="22" customFormat="1" x14ac:dyDescent="0.25"/>
    <row r="718" s="22" customFormat="1" x14ac:dyDescent="0.25"/>
    <row r="719" s="22" customFormat="1" x14ac:dyDescent="0.25"/>
    <row r="720" s="22" customFormat="1" x14ac:dyDescent="0.25"/>
    <row r="721" s="22" customFormat="1" x14ac:dyDescent="0.25"/>
    <row r="722" s="22" customFormat="1" x14ac:dyDescent="0.25"/>
    <row r="723" s="22" customFormat="1" x14ac:dyDescent="0.25"/>
    <row r="724" s="22" customFormat="1" x14ac:dyDescent="0.25"/>
    <row r="725" s="22" customFormat="1" x14ac:dyDescent="0.25"/>
    <row r="726" s="22" customFormat="1" x14ac:dyDescent="0.25"/>
    <row r="727" s="22" customFormat="1" x14ac:dyDescent="0.25"/>
    <row r="728" s="22" customFormat="1" x14ac:dyDescent="0.25"/>
    <row r="729" s="22" customFormat="1" x14ac:dyDescent="0.25"/>
    <row r="730" s="22" customFormat="1" x14ac:dyDescent="0.25"/>
    <row r="731" s="22" customFormat="1" x14ac:dyDescent="0.25"/>
    <row r="732" s="22" customFormat="1" x14ac:dyDescent="0.25"/>
    <row r="733" s="22" customFormat="1" x14ac:dyDescent="0.25"/>
    <row r="734" s="22" customFormat="1" x14ac:dyDescent="0.25"/>
    <row r="735" s="22" customFormat="1" x14ac:dyDescent="0.25"/>
    <row r="736" s="22" customFormat="1" x14ac:dyDescent="0.25"/>
    <row r="737" s="22" customFormat="1" x14ac:dyDescent="0.25"/>
    <row r="738" s="22" customFormat="1" x14ac:dyDescent="0.25"/>
    <row r="739" s="22" customFormat="1" x14ac:dyDescent="0.25"/>
    <row r="740" s="22" customFormat="1" x14ac:dyDescent="0.25"/>
    <row r="741" s="22" customFormat="1" x14ac:dyDescent="0.25"/>
    <row r="742" s="22" customFormat="1" x14ac:dyDescent="0.25"/>
    <row r="743" s="22" customFormat="1" x14ac:dyDescent="0.25"/>
    <row r="744" s="22" customFormat="1" x14ac:dyDescent="0.25"/>
    <row r="745" s="22" customFormat="1" x14ac:dyDescent="0.25"/>
    <row r="746" s="22" customFormat="1" x14ac:dyDescent="0.25"/>
    <row r="747" s="22" customFormat="1" x14ac:dyDescent="0.25"/>
    <row r="748" s="22" customFormat="1" x14ac:dyDescent="0.25"/>
    <row r="749" s="22" customFormat="1" x14ac:dyDescent="0.25"/>
    <row r="750" s="22" customFormat="1" x14ac:dyDescent="0.25"/>
    <row r="751" s="22" customFormat="1" x14ac:dyDescent="0.25"/>
    <row r="752" s="22" customFormat="1" x14ac:dyDescent="0.25"/>
    <row r="753" s="22" customFormat="1" x14ac:dyDescent="0.25"/>
    <row r="754" s="22" customFormat="1" x14ac:dyDescent="0.25"/>
    <row r="755" s="22" customFormat="1" x14ac:dyDescent="0.25"/>
    <row r="756" s="22" customFormat="1" x14ac:dyDescent="0.25"/>
    <row r="757" s="22" customFormat="1" x14ac:dyDescent="0.25"/>
    <row r="758" s="22" customFormat="1" x14ac:dyDescent="0.25"/>
    <row r="759" s="22" customFormat="1" x14ac:dyDescent="0.25"/>
    <row r="760" s="22" customFormat="1" x14ac:dyDescent="0.25"/>
    <row r="761" s="22" customFormat="1" x14ac:dyDescent="0.25"/>
    <row r="762" s="22" customFormat="1" x14ac:dyDescent="0.25"/>
    <row r="763" s="22" customFormat="1" x14ac:dyDescent="0.25"/>
    <row r="764" s="22" customFormat="1" x14ac:dyDescent="0.25"/>
    <row r="765" s="22" customFormat="1" x14ac:dyDescent="0.25"/>
    <row r="766" s="22" customFormat="1" x14ac:dyDescent="0.25"/>
    <row r="767" s="22" customFormat="1" x14ac:dyDescent="0.25"/>
    <row r="768" s="22" customFormat="1" x14ac:dyDescent="0.25"/>
    <row r="769" s="22" customFormat="1" x14ac:dyDescent="0.25"/>
    <row r="770" s="22" customFormat="1" x14ac:dyDescent="0.25"/>
    <row r="771" s="22" customFormat="1" x14ac:dyDescent="0.25"/>
    <row r="772" s="22" customFormat="1" x14ac:dyDescent="0.25"/>
    <row r="773" s="22" customFormat="1" x14ac:dyDescent="0.25"/>
    <row r="774" s="22" customFormat="1" x14ac:dyDescent="0.25"/>
    <row r="775" s="22" customFormat="1" x14ac:dyDescent="0.25"/>
    <row r="776" s="22" customFormat="1" x14ac:dyDescent="0.25"/>
    <row r="777" s="22" customFormat="1" x14ac:dyDescent="0.25"/>
    <row r="778" s="22" customFormat="1" x14ac:dyDescent="0.25"/>
    <row r="779" s="22" customFormat="1" x14ac:dyDescent="0.25"/>
    <row r="780" s="22" customFormat="1" x14ac:dyDescent="0.25"/>
    <row r="781" s="22" customFormat="1" x14ac:dyDescent="0.25"/>
    <row r="782" s="22" customFormat="1" x14ac:dyDescent="0.25"/>
    <row r="783" s="22" customFormat="1" x14ac:dyDescent="0.25"/>
    <row r="784" s="22" customFormat="1" x14ac:dyDescent="0.25"/>
    <row r="785" s="22" customFormat="1" x14ac:dyDescent="0.25"/>
    <row r="786" s="22" customFormat="1" x14ac:dyDescent="0.25"/>
    <row r="787" s="22" customFormat="1" x14ac:dyDescent="0.25"/>
    <row r="788" s="22" customFormat="1" x14ac:dyDescent="0.25"/>
    <row r="789" s="22" customFormat="1" x14ac:dyDescent="0.25"/>
    <row r="790" s="22" customFormat="1" x14ac:dyDescent="0.25"/>
    <row r="791" s="22" customFormat="1" x14ac:dyDescent="0.25"/>
    <row r="792" s="22" customFormat="1" x14ac:dyDescent="0.25"/>
    <row r="793" s="22" customFormat="1" x14ac:dyDescent="0.25"/>
    <row r="794" s="22" customFormat="1" x14ac:dyDescent="0.25"/>
    <row r="795" s="22" customFormat="1" x14ac:dyDescent="0.25"/>
    <row r="796" s="22" customFormat="1" x14ac:dyDescent="0.25"/>
    <row r="797" s="22" customFormat="1" x14ac:dyDescent="0.25"/>
    <row r="798" s="22" customFormat="1" x14ac:dyDescent="0.25"/>
    <row r="799" s="22" customFormat="1" x14ac:dyDescent="0.25"/>
    <row r="800" s="22" customFormat="1" x14ac:dyDescent="0.25"/>
    <row r="801" s="22" customFormat="1" x14ac:dyDescent="0.25"/>
    <row r="802" s="22" customFormat="1" x14ac:dyDescent="0.25"/>
    <row r="803" s="22" customFormat="1" x14ac:dyDescent="0.25"/>
    <row r="804" s="22" customFormat="1" x14ac:dyDescent="0.25"/>
    <row r="805" s="22" customFormat="1" x14ac:dyDescent="0.25"/>
    <row r="806" s="22" customFormat="1" x14ac:dyDescent="0.25"/>
    <row r="807" s="22" customFormat="1" x14ac:dyDescent="0.25"/>
    <row r="808" s="22" customFormat="1" x14ac:dyDescent="0.25"/>
    <row r="809" s="22" customFormat="1" x14ac:dyDescent="0.25"/>
    <row r="810" s="22" customFormat="1" x14ac:dyDescent="0.25"/>
    <row r="811" s="22" customFormat="1" x14ac:dyDescent="0.25"/>
    <row r="812" s="22" customFormat="1" x14ac:dyDescent="0.25"/>
    <row r="813" s="22" customFormat="1" x14ac:dyDescent="0.25"/>
    <row r="814" s="22" customFormat="1" x14ac:dyDescent="0.25"/>
    <row r="815" s="22" customFormat="1" x14ac:dyDescent="0.25"/>
    <row r="816" s="22" customFormat="1" x14ac:dyDescent="0.25"/>
    <row r="817" s="22" customFormat="1" x14ac:dyDescent="0.25"/>
    <row r="818" s="22" customFormat="1" x14ac:dyDescent="0.25"/>
    <row r="819" s="22" customFormat="1" x14ac:dyDescent="0.25"/>
    <row r="820" s="22" customFormat="1" x14ac:dyDescent="0.25"/>
    <row r="821" s="22" customFormat="1" x14ac:dyDescent="0.25"/>
    <row r="822" s="22" customFormat="1" x14ac:dyDescent="0.25"/>
    <row r="823" s="22" customFormat="1" x14ac:dyDescent="0.25"/>
    <row r="824" s="22" customFormat="1" x14ac:dyDescent="0.25"/>
    <row r="825" s="22" customFormat="1" x14ac:dyDescent="0.25"/>
    <row r="826" s="22" customFormat="1" x14ac:dyDescent="0.25"/>
    <row r="827" s="22" customFormat="1" x14ac:dyDescent="0.25"/>
    <row r="828" s="22" customFormat="1" x14ac:dyDescent="0.25"/>
    <row r="829" s="22" customFormat="1" x14ac:dyDescent="0.25"/>
    <row r="830" s="22" customFormat="1" x14ac:dyDescent="0.25"/>
    <row r="831" s="22" customFormat="1" x14ac:dyDescent="0.25"/>
    <row r="832" s="22" customFormat="1" x14ac:dyDescent="0.25"/>
    <row r="833" s="22" customFormat="1" x14ac:dyDescent="0.25"/>
    <row r="834" s="22" customFormat="1" x14ac:dyDescent="0.25"/>
    <row r="835" s="22" customFormat="1" x14ac:dyDescent="0.25"/>
    <row r="836" s="22" customFormat="1" x14ac:dyDescent="0.25"/>
    <row r="837" s="22" customFormat="1" x14ac:dyDescent="0.25"/>
    <row r="838" s="22" customFormat="1" x14ac:dyDescent="0.25"/>
    <row r="839" s="22" customFormat="1" x14ac:dyDescent="0.25"/>
    <row r="840" s="22" customFormat="1" x14ac:dyDescent="0.25"/>
    <row r="841" s="22" customFormat="1" x14ac:dyDescent="0.25"/>
    <row r="842" s="22" customFormat="1" x14ac:dyDescent="0.25"/>
    <row r="843" s="22" customFormat="1" x14ac:dyDescent="0.25"/>
    <row r="844" s="22" customFormat="1" x14ac:dyDescent="0.25"/>
    <row r="845" s="22" customFormat="1" x14ac:dyDescent="0.25"/>
    <row r="846" s="22" customFormat="1" x14ac:dyDescent="0.25"/>
    <row r="847" s="22" customFormat="1" x14ac:dyDescent="0.25"/>
    <row r="848" s="22" customFormat="1" x14ac:dyDescent="0.25"/>
    <row r="849" s="22" customFormat="1" x14ac:dyDescent="0.25"/>
    <row r="850" s="22" customFormat="1" x14ac:dyDescent="0.25"/>
    <row r="851" s="22" customFormat="1" x14ac:dyDescent="0.25"/>
    <row r="852" s="22" customFormat="1" x14ac:dyDescent="0.25"/>
    <row r="853" s="22" customFormat="1" x14ac:dyDescent="0.25"/>
    <row r="854" s="22" customFormat="1" x14ac:dyDescent="0.25"/>
    <row r="855" s="22" customFormat="1" x14ac:dyDescent="0.25"/>
    <row r="856" s="22" customFormat="1" x14ac:dyDescent="0.25"/>
    <row r="857" s="22" customFormat="1" x14ac:dyDescent="0.25"/>
    <row r="858" s="22" customFormat="1" x14ac:dyDescent="0.25"/>
    <row r="859" s="22" customFormat="1" x14ac:dyDescent="0.25"/>
    <row r="860" s="22" customFormat="1" x14ac:dyDescent="0.25"/>
    <row r="861" s="22" customFormat="1" x14ac:dyDescent="0.25"/>
    <row r="862" s="22" customFormat="1" x14ac:dyDescent="0.25"/>
    <row r="863" s="22" customFormat="1" x14ac:dyDescent="0.25"/>
    <row r="864" s="22" customFormat="1" x14ac:dyDescent="0.25"/>
    <row r="865" s="22" customFormat="1" x14ac:dyDescent="0.25"/>
    <row r="866" s="22" customFormat="1" x14ac:dyDescent="0.25"/>
    <row r="867" s="22" customFormat="1" x14ac:dyDescent="0.25"/>
    <row r="868" s="22" customFormat="1" x14ac:dyDescent="0.25"/>
    <row r="869" s="22" customFormat="1" x14ac:dyDescent="0.25"/>
    <row r="870" s="22" customFormat="1" x14ac:dyDescent="0.25"/>
    <row r="871" s="22" customFormat="1" x14ac:dyDescent="0.25"/>
    <row r="872" s="22" customFormat="1" x14ac:dyDescent="0.25"/>
    <row r="873" s="22" customFormat="1" x14ac:dyDescent="0.25"/>
    <row r="874" s="22" customFormat="1" x14ac:dyDescent="0.25"/>
    <row r="875" s="22" customFormat="1" x14ac:dyDescent="0.25"/>
    <row r="876" s="22" customFormat="1" x14ac:dyDescent="0.25"/>
    <row r="877" s="22" customFormat="1" x14ac:dyDescent="0.25"/>
    <row r="878" s="22" customFormat="1" x14ac:dyDescent="0.25"/>
    <row r="879" s="22" customFormat="1" x14ac:dyDescent="0.25"/>
    <row r="880" s="22" customFormat="1" x14ac:dyDescent="0.25"/>
    <row r="881" s="22" customFormat="1" x14ac:dyDescent="0.25"/>
    <row r="882" s="22" customFormat="1" x14ac:dyDescent="0.25"/>
    <row r="883" s="22" customFormat="1" x14ac:dyDescent="0.25"/>
    <row r="884" s="22" customFormat="1" x14ac:dyDescent="0.25"/>
    <row r="885" s="22" customFormat="1" x14ac:dyDescent="0.25"/>
    <row r="886" s="22" customFormat="1" x14ac:dyDescent="0.25"/>
    <row r="887" s="22" customFormat="1" x14ac:dyDescent="0.25"/>
    <row r="888" s="22" customFormat="1" x14ac:dyDescent="0.25"/>
    <row r="889" s="22" customFormat="1" x14ac:dyDescent="0.25"/>
    <row r="890" s="22" customFormat="1" x14ac:dyDescent="0.25"/>
    <row r="891" s="22" customFormat="1" x14ac:dyDescent="0.25"/>
    <row r="892" s="22" customFormat="1" x14ac:dyDescent="0.25"/>
    <row r="893" s="22" customFormat="1" x14ac:dyDescent="0.25"/>
    <row r="894" s="22" customFormat="1" x14ac:dyDescent="0.25"/>
    <row r="895" s="22" customFormat="1" x14ac:dyDescent="0.25"/>
    <row r="896" s="22" customFormat="1" x14ac:dyDescent="0.25"/>
    <row r="897" s="22" customFormat="1" x14ac:dyDescent="0.25"/>
    <row r="898" s="22" customFormat="1" x14ac:dyDescent="0.25"/>
    <row r="899" s="22" customFormat="1" x14ac:dyDescent="0.25"/>
    <row r="900" s="22" customFormat="1" x14ac:dyDescent="0.25"/>
    <row r="901" s="22" customFormat="1" x14ac:dyDescent="0.25"/>
    <row r="902" s="22" customFormat="1" x14ac:dyDescent="0.25"/>
    <row r="903" s="22" customFormat="1" x14ac:dyDescent="0.25"/>
    <row r="904" s="22" customFormat="1" x14ac:dyDescent="0.25"/>
    <row r="905" s="22" customFormat="1" x14ac:dyDescent="0.25"/>
    <row r="906" s="22" customFormat="1" x14ac:dyDescent="0.25"/>
    <row r="907" s="22" customFormat="1" x14ac:dyDescent="0.25"/>
    <row r="908" s="22" customFormat="1" x14ac:dyDescent="0.25"/>
    <row r="909" s="22" customFormat="1" x14ac:dyDescent="0.25"/>
    <row r="910" s="22" customFormat="1" x14ac:dyDescent="0.25"/>
    <row r="911" s="22" customFormat="1" x14ac:dyDescent="0.25"/>
    <row r="912" s="22" customFormat="1" x14ac:dyDescent="0.25"/>
    <row r="913" s="22" customFormat="1" x14ac:dyDescent="0.25"/>
    <row r="914" s="22" customFormat="1" x14ac:dyDescent="0.25"/>
    <row r="915" s="22" customFormat="1" x14ac:dyDescent="0.25"/>
    <row r="916" s="22" customFormat="1" x14ac:dyDescent="0.25"/>
    <row r="917" s="22" customFormat="1" x14ac:dyDescent="0.25"/>
    <row r="918" s="22" customFormat="1" x14ac:dyDescent="0.25"/>
    <row r="919" s="22" customFormat="1" x14ac:dyDescent="0.25"/>
    <row r="920" s="22" customFormat="1" x14ac:dyDescent="0.25"/>
    <row r="921" s="22" customFormat="1" x14ac:dyDescent="0.25"/>
    <row r="922" s="22" customFormat="1" x14ac:dyDescent="0.25"/>
    <row r="923" s="22" customFormat="1" x14ac:dyDescent="0.25"/>
    <row r="924" s="22" customFormat="1" x14ac:dyDescent="0.25"/>
    <row r="925" s="22" customFormat="1" x14ac:dyDescent="0.25"/>
    <row r="926" s="22" customFormat="1" x14ac:dyDescent="0.25"/>
    <row r="927" s="22" customFormat="1" x14ac:dyDescent="0.25"/>
    <row r="928" s="22" customFormat="1" x14ac:dyDescent="0.25"/>
    <row r="929" s="22" customFormat="1" x14ac:dyDescent="0.25"/>
    <row r="930" s="22" customFormat="1" x14ac:dyDescent="0.25"/>
    <row r="931" s="22" customFormat="1" x14ac:dyDescent="0.25"/>
    <row r="932" s="22" customFormat="1" x14ac:dyDescent="0.25"/>
    <row r="933" s="22" customFormat="1" x14ac:dyDescent="0.25"/>
    <row r="934" s="22" customFormat="1" x14ac:dyDescent="0.25"/>
    <row r="935" s="22" customFormat="1" x14ac:dyDescent="0.25"/>
    <row r="936" s="22" customFormat="1" x14ac:dyDescent="0.25"/>
    <row r="937" s="22" customFormat="1" x14ac:dyDescent="0.25"/>
    <row r="938" s="22" customFormat="1" x14ac:dyDescent="0.25"/>
    <row r="939" s="22" customFormat="1" x14ac:dyDescent="0.25"/>
    <row r="940" s="22" customFormat="1" x14ac:dyDescent="0.25"/>
    <row r="941" s="22" customFormat="1" x14ac:dyDescent="0.25"/>
    <row r="942" s="22" customFormat="1" x14ac:dyDescent="0.25"/>
    <row r="943" s="22" customFormat="1" x14ac:dyDescent="0.25"/>
    <row r="944" s="22" customFormat="1" x14ac:dyDescent="0.25"/>
    <row r="945" s="22" customFormat="1" x14ac:dyDescent="0.25"/>
    <row r="946" s="22" customFormat="1" x14ac:dyDescent="0.25"/>
    <row r="947" s="22" customFormat="1" x14ac:dyDescent="0.25"/>
    <row r="948" s="22" customFormat="1" x14ac:dyDescent="0.25"/>
    <row r="949" s="22" customFormat="1" x14ac:dyDescent="0.25"/>
    <row r="950" s="22" customFormat="1" x14ac:dyDescent="0.25"/>
    <row r="951" s="22" customFormat="1" x14ac:dyDescent="0.25"/>
    <row r="952" s="22" customFormat="1" x14ac:dyDescent="0.25"/>
    <row r="953" s="22" customFormat="1" x14ac:dyDescent="0.25"/>
    <row r="954" s="22" customFormat="1" x14ac:dyDescent="0.25"/>
    <row r="955" s="22" customFormat="1" x14ac:dyDescent="0.25"/>
    <row r="956" s="22" customFormat="1" x14ac:dyDescent="0.25"/>
    <row r="957" s="22" customFormat="1" x14ac:dyDescent="0.25"/>
    <row r="958" s="22" customFormat="1" x14ac:dyDescent="0.25"/>
    <row r="959" s="22" customFormat="1" x14ac:dyDescent="0.25"/>
    <row r="960" s="22" customFormat="1" x14ac:dyDescent="0.25"/>
    <row r="961" spans="2:4" s="22" customFormat="1" x14ac:dyDescent="0.25"/>
    <row r="962" spans="2:4" s="22" customFormat="1" x14ac:dyDescent="0.25"/>
    <row r="963" spans="2:4" s="22" customFormat="1" x14ac:dyDescent="0.25"/>
    <row r="964" spans="2:4" s="22" customFormat="1" x14ac:dyDescent="0.25"/>
    <row r="965" spans="2:4" s="22" customFormat="1" x14ac:dyDescent="0.25"/>
    <row r="966" spans="2:4" s="22" customFormat="1" x14ac:dyDescent="0.25"/>
    <row r="967" spans="2:4" s="22" customFormat="1" x14ac:dyDescent="0.25"/>
    <row r="968" spans="2:4" s="22" customFormat="1" x14ac:dyDescent="0.25"/>
    <row r="969" spans="2:4" s="22" customFormat="1" x14ac:dyDescent="0.25"/>
    <row r="970" spans="2:4" x14ac:dyDescent="0.25">
      <c r="B970" s="22"/>
      <c r="C970" s="22"/>
      <c r="D970" s="22"/>
    </row>
    <row r="971" spans="2:4" x14ac:dyDescent="0.25">
      <c r="B971" s="22"/>
      <c r="C971" s="22"/>
      <c r="D971" s="22"/>
    </row>
  </sheetData>
  <sheetProtection algorithmName="SHA-512" hashValue="4CYja0tEomCIsF1QOgEZOVS4NQcQcaw3Yhk/CJgZh1uHyQUjHD8rWkwoF1Ga9nAa+4VSUz7BOjTEEyJexinJBA==" saltValue="h2HEis0a4OaTvAlz3ngPuQ==" spinCount="100000" sheet="1" objects="1" scenarios="1"/>
  <mergeCells count="4">
    <mergeCell ref="C8:D9"/>
    <mergeCell ref="C6:D6"/>
    <mergeCell ref="B2:D2"/>
    <mergeCell ref="B4:B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3829B-BFB1-4277-89C3-6506AE7CB7E0}">
  <sheetPr codeName="Sheet3"/>
  <dimension ref="B1:Z51"/>
  <sheetViews>
    <sheetView zoomScale="90" zoomScaleNormal="90" workbookViewId="0"/>
  </sheetViews>
  <sheetFormatPr defaultRowHeight="15" x14ac:dyDescent="0.25"/>
  <cols>
    <col min="1" max="1" width="2.7109375" style="47" customWidth="1"/>
    <col min="2" max="2" width="50.7109375" style="47" customWidth="1"/>
    <col min="3" max="3" width="2.7109375" style="47" customWidth="1"/>
    <col min="4" max="6" width="42.85546875" style="47" bestFit="1" customWidth="1"/>
    <col min="7" max="7" width="2.7109375" style="47" customWidth="1"/>
    <col min="8" max="8" width="25" style="47" hidden="1" customWidth="1"/>
    <col min="9" max="15" width="25.7109375" style="47" hidden="1" customWidth="1"/>
    <col min="16" max="16" width="2.7109375" style="47" hidden="1" customWidth="1"/>
    <col min="17" max="17" width="28" style="47" hidden="1" customWidth="1"/>
    <col min="18" max="19" width="10.7109375" style="47" hidden="1" customWidth="1"/>
    <col min="20" max="20" width="2.7109375" style="47" hidden="1" customWidth="1"/>
    <col min="21" max="21" width="42.85546875" style="47" hidden="1" customWidth="1"/>
    <col min="22" max="22" width="3.28515625" style="47" hidden="1" customWidth="1"/>
    <col min="23" max="23" width="18.5703125" style="47" hidden="1" customWidth="1"/>
    <col min="24" max="24" width="21.42578125" style="47" hidden="1" customWidth="1"/>
    <col min="25" max="25" width="21.5703125" style="47" hidden="1" customWidth="1"/>
    <col min="26" max="26" width="20.42578125" style="47" hidden="1" customWidth="1"/>
    <col min="27" max="16384" width="9.140625" style="47"/>
  </cols>
  <sheetData>
    <row r="1" spans="2:26" ht="15" customHeight="1" x14ac:dyDescent="0.25"/>
    <row r="2" spans="2:26" ht="30" customHeight="1" thickBot="1" x14ac:dyDescent="0.3">
      <c r="B2" s="48" t="s">
        <v>22</v>
      </c>
      <c r="C2" s="48"/>
      <c r="D2" s="34"/>
      <c r="E2" s="107" t="str">
        <f>IF($D2="","",$D2)</f>
        <v/>
      </c>
      <c r="F2" s="107" t="str">
        <f t="shared" ref="F2:F4" si="0">IF($D2="","",$D2)</f>
        <v/>
      </c>
      <c r="H2" s="49" t="s">
        <v>44</v>
      </c>
      <c r="I2" s="49"/>
      <c r="J2" s="68"/>
      <c r="K2" s="68"/>
      <c r="L2" s="68"/>
      <c r="M2" s="68"/>
      <c r="N2" s="68"/>
      <c r="O2" s="68"/>
      <c r="Q2" s="50" t="s">
        <v>60</v>
      </c>
      <c r="R2" s="51"/>
      <c r="S2" s="51"/>
      <c r="U2" s="52" t="s">
        <v>61</v>
      </c>
      <c r="W2" s="140" t="s">
        <v>151</v>
      </c>
      <c r="X2" s="167"/>
      <c r="Y2" s="167"/>
      <c r="Z2" s="141"/>
    </row>
    <row r="3" spans="2:26" ht="30" customHeight="1" x14ac:dyDescent="0.25">
      <c r="B3" s="48" t="s">
        <v>122</v>
      </c>
      <c r="C3" s="48"/>
      <c r="D3" s="34"/>
      <c r="E3" s="107" t="str">
        <f t="shared" ref="E3:E4" si="1">IF($D3="","",$D3)</f>
        <v/>
      </c>
      <c r="F3" s="107" t="str">
        <f t="shared" si="0"/>
        <v/>
      </c>
      <c r="H3" s="52" t="s">
        <v>42</v>
      </c>
      <c r="I3" s="62" t="s">
        <v>43</v>
      </c>
      <c r="J3" s="70" t="s">
        <v>45</v>
      </c>
      <c r="K3" s="72" t="s">
        <v>46</v>
      </c>
      <c r="L3" s="70" t="s">
        <v>45</v>
      </c>
      <c r="M3" s="71" t="s">
        <v>46</v>
      </c>
      <c r="N3" s="70" t="s">
        <v>45</v>
      </c>
      <c r="O3" s="71" t="s">
        <v>46</v>
      </c>
      <c r="Q3" s="52" t="s">
        <v>30</v>
      </c>
      <c r="R3" s="52" t="s">
        <v>114</v>
      </c>
      <c r="S3" s="52" t="s">
        <v>70</v>
      </c>
      <c r="U3" s="53" t="s">
        <v>34</v>
      </c>
      <c r="W3" s="1" t="s">
        <v>42</v>
      </c>
      <c r="X3" s="1" t="s">
        <v>152</v>
      </c>
      <c r="Y3" s="1" t="s">
        <v>153</v>
      </c>
      <c r="Z3" s="1" t="s">
        <v>154</v>
      </c>
    </row>
    <row r="4" spans="2:26" ht="30" customHeight="1" x14ac:dyDescent="0.25">
      <c r="B4" s="48" t="s">
        <v>123</v>
      </c>
      <c r="C4" s="48"/>
      <c r="D4" s="34"/>
      <c r="E4" s="107" t="str">
        <f t="shared" si="1"/>
        <v/>
      </c>
      <c r="F4" s="107" t="str">
        <f t="shared" si="0"/>
        <v/>
      </c>
      <c r="H4" s="63" t="s">
        <v>27</v>
      </c>
      <c r="I4" s="67" t="s">
        <v>146</v>
      </c>
      <c r="J4" s="87" t="str">
        <f>IF(AND(D5=Q10,D10&lt;7000,D10&gt;=0),Y4,IF(AND(D5=Q10,D10&gt;=7000,D10&lt;=15000),14-(0.3*D10/1000),IF(AND(D5=Q10,D10&gt;15000),Y6,"")))</f>
        <v/>
      </c>
      <c r="K4" s="73" t="s">
        <v>133</v>
      </c>
      <c r="L4" s="109" t="str">
        <f>IF(AND(E5=Q10,E10&lt;7000,E10&gt;=0),Y4,IF(AND(E5=Q10,E10&gt;=7000,E10&lt;=15000),14-(0.3*E10/1000),IF(AND(E5=Q10,E10&gt;15000),Y6,"")))</f>
        <v/>
      </c>
      <c r="M4" s="74" t="s">
        <v>133</v>
      </c>
      <c r="N4" s="108" t="str">
        <f>IF(AND(F5=Q10,F10&lt;7000,F10&gt;=0),Y4,IF(AND(F5=Q10,F10&gt;=7000,F10&lt;=15000),14-(0.3*F10/1000),IF(AND(F5=Q10,F10&gt;15000),Y6,"")))</f>
        <v/>
      </c>
      <c r="O4" s="77" t="s">
        <v>133</v>
      </c>
      <c r="Q4" s="53" t="s">
        <v>31</v>
      </c>
      <c r="R4" s="54">
        <v>275</v>
      </c>
      <c r="S4" s="54">
        <v>0.2</v>
      </c>
      <c r="U4" s="53" t="s">
        <v>35</v>
      </c>
      <c r="W4" s="168" t="s">
        <v>145</v>
      </c>
      <c r="X4" s="35" t="s">
        <v>155</v>
      </c>
      <c r="Y4" s="53">
        <v>11.9</v>
      </c>
      <c r="Z4" s="53">
        <v>0</v>
      </c>
    </row>
    <row r="5" spans="2:26" ht="30" customHeight="1" x14ac:dyDescent="0.25">
      <c r="B5" s="48" t="s">
        <v>23</v>
      </c>
      <c r="C5" s="48"/>
      <c r="D5" s="34"/>
      <c r="E5" s="34"/>
      <c r="F5" s="34"/>
      <c r="H5" s="63" t="s">
        <v>27</v>
      </c>
      <c r="I5" s="67" t="s">
        <v>147</v>
      </c>
      <c r="J5" s="87" t="str">
        <f>IF(AND(D5=Q11,D10&lt;7000,D10&gt;=0),Y7,IF(AND(D5=Q11,D10&gt;=7000,D10&lt;=15000),10.8-(0.213*D10/1000),IF(AND(D5=Q11,D10&gt;15000),Y9,"")))</f>
        <v/>
      </c>
      <c r="K5" s="73" t="s">
        <v>133</v>
      </c>
      <c r="L5" s="109" t="str">
        <f>IF(AND(E5=Q11,E10&lt;7000,E10&gt;=0),Y7,IF(AND(E5=Q11,E10&gt;=7000,E10&lt;=15000),10.8-(0.213*E10/1000),IF(AND(E5=Q11,E10&gt;15000),Y9,"")))</f>
        <v/>
      </c>
      <c r="M5" s="74" t="s">
        <v>133</v>
      </c>
      <c r="N5" s="108" t="str">
        <f>IF(AND(F5=Q11,F10&lt;7000,F10&gt;=0),Y7,IF(AND(F5=Q11,F10&gt;=7000,F10&lt;=15000),10.8-(0.213*F10/1000),IF(AND(F5=Q11,F10&gt;15000),Y9,"")))</f>
        <v/>
      </c>
      <c r="O5" s="77" t="s">
        <v>133</v>
      </c>
      <c r="Q5" s="53" t="s">
        <v>32</v>
      </c>
      <c r="R5" s="54">
        <v>175</v>
      </c>
      <c r="S5" s="54">
        <v>0.19</v>
      </c>
      <c r="U5" s="53" t="s">
        <v>36</v>
      </c>
      <c r="W5" s="169"/>
      <c r="X5" s="39" t="s">
        <v>156</v>
      </c>
      <c r="Y5" s="53" t="s">
        <v>135</v>
      </c>
      <c r="Z5" s="53">
        <v>0</v>
      </c>
    </row>
    <row r="6" spans="2:26" ht="30" customHeight="1" x14ac:dyDescent="0.25">
      <c r="B6" s="48" t="s">
        <v>25</v>
      </c>
      <c r="C6" s="48"/>
      <c r="D6" s="34"/>
      <c r="E6" s="61"/>
      <c r="F6" s="61"/>
      <c r="H6" s="63" t="s">
        <v>28</v>
      </c>
      <c r="I6" s="67" t="s">
        <v>146</v>
      </c>
      <c r="J6" s="87" t="str">
        <f>IF(AND(D5=Q12,D10&lt;7000,D10&gt;=0),Y10,IF(AND(D5=Q12,D10&gt;=7000,D10&lt;=15000),14-(0.3*D10/1000),IF(AND(D5=Q12,D10&gt;15000),Y12,"")))</f>
        <v/>
      </c>
      <c r="K6" s="110" t="str">
        <f>IF(AND(D5=Q12,D10&lt;7000,D10&gt;=0),Z10,IF(AND(D5=Q12,D10&gt;=7000,D10&lt;=15000),3.7-(0.052*D10/1000),IF(AND(D5=Q12,D10&gt;15000),Z12,"")))</f>
        <v/>
      </c>
      <c r="L6" s="75" t="str">
        <f>IF(AND(E5=Q12,E10&lt;7000,E10&gt;=0),Y10,IF(AND(E5=Q12,E10&gt;=7000,E10&lt;=15000),14-(0.3*E10/1000),IF(AND(E5=Q12,E10&gt;15000),Y12,"")))</f>
        <v/>
      </c>
      <c r="M6" s="74" t="str">
        <f>IF(AND(E5=Q12,E10&lt;7000,E10&gt;=0),Z10,IF(AND(E5=Q12,E10&gt;=7000,E10&lt;=15000),3.7-(0.052*E10/1000),IF(AND(E5=Q12,E10&gt;15000),Z12,"")))</f>
        <v/>
      </c>
      <c r="N6" s="76" t="str">
        <f>IF(AND(F5=Q12,F10&lt;7000,F10&gt;=0),Y10,IF(AND(F5=Q12,F10&gt;=7000,F10&lt;=15000),14-(0.3*F10/1000),IF(AND(F5=Q12,F10&gt;15000),Y12,"")))</f>
        <v/>
      </c>
      <c r="O6" s="77" t="str">
        <f>IF(AND(F5=Q12,F10&lt;7000,F10&gt;=0),Z10,IF(AND(F5=Q12,F10&gt;=7000,F10&lt;=15000),3.7-(0.052*F10/1000),IF(AND(F5=Q12,F10&gt;15000),Z12,"")))</f>
        <v/>
      </c>
      <c r="U6" s="53" t="s">
        <v>37</v>
      </c>
      <c r="W6" s="170"/>
      <c r="X6" s="35" t="s">
        <v>157</v>
      </c>
      <c r="Y6" s="53">
        <v>9.5</v>
      </c>
      <c r="Z6" s="53">
        <v>0</v>
      </c>
    </row>
    <row r="7" spans="2:26" ht="30" customHeight="1" x14ac:dyDescent="0.25">
      <c r="B7" s="48" t="s">
        <v>33</v>
      </c>
      <c r="C7" s="48"/>
      <c r="D7" s="78"/>
      <c r="E7" s="78"/>
      <c r="F7" s="78"/>
      <c r="H7" s="63" t="s">
        <v>28</v>
      </c>
      <c r="I7" s="67" t="s">
        <v>147</v>
      </c>
      <c r="J7" s="87" t="str">
        <f>IF(AND(D5=Q13,D10&lt;7000,D10&gt;=0),Y13,IF(AND(D5=Q13,D10&gt;=7000,D10&lt;=15000),10.8-(0.213*D10/1000),IF(AND(D5=Q13,D10&gt;15000),Y15,"")))</f>
        <v/>
      </c>
      <c r="K7" s="110" t="str">
        <f>IF(AND(D5=Q13,D10&lt;7000,D10&gt;=0),Z13,IF(AND(D5=Q13,D10&gt;=7000,D10&lt;=15000),2.9-(0.026*D10/1000),IF(AND(D5=Q13,D10&gt;15000),Z15,"")))</f>
        <v/>
      </c>
      <c r="L7" s="109" t="str">
        <f>IF(AND(E5=Q13,E10&lt;7000,E10&gt;=0),Y13,IF(AND(E5=Q13,E10&gt;=7000,E10&lt;=15000),10.8-(0.213*E10/1000),IF(AND(E5=Q13,E10&gt;15000),Y15,"")))</f>
        <v/>
      </c>
      <c r="M7" s="111" t="str">
        <f>IF(AND(E5=Q13,E10&lt;7000,E10&gt;=0),Z13,IF(AND(E5=Q13,E10&gt;=7000,E10&lt;=15000),2.9-(0.026*E10/1000),IF(AND(E5=Q13,E10&gt;15000),Z15,"")))</f>
        <v/>
      </c>
      <c r="N7" s="108" t="str">
        <f>IF(AND(F5=Q13,F10&lt;7000,F10&gt;=0),Y13,IF(AND(F5=Q13,F10&gt;=7000,F10&lt;=15000),10.8-(0.213*F10/1000),IF(AND(F5=Q13,F10&gt;15000),Y15,"")))</f>
        <v/>
      </c>
      <c r="O7" s="112" t="str">
        <f>IF(AND(F5=Q13,F10&lt;7000,F10&gt;=0),Z13,IF(AND(F5=Q13,F10&gt;=7000,F10&lt;=15000),2.9-(0.026*F10/1000),IF(AND(F5=Q13,F10&gt;15000),Z15,"")))</f>
        <v/>
      </c>
      <c r="Q7" s="50" t="s">
        <v>26</v>
      </c>
      <c r="R7" s="51"/>
      <c r="U7" s="53" t="s">
        <v>38</v>
      </c>
      <c r="W7" s="171" t="s">
        <v>148</v>
      </c>
      <c r="X7" s="35" t="s">
        <v>155</v>
      </c>
      <c r="Y7" s="53">
        <v>9.3000000000000007</v>
      </c>
      <c r="Z7" s="53">
        <v>0</v>
      </c>
    </row>
    <row r="8" spans="2:26" ht="30" customHeight="1" x14ac:dyDescent="0.25">
      <c r="B8" s="48" t="s">
        <v>52</v>
      </c>
      <c r="C8" s="48"/>
      <c r="D8" s="34"/>
      <c r="E8" s="34"/>
      <c r="F8" s="34"/>
      <c r="H8" s="137" t="s">
        <v>128</v>
      </c>
      <c r="I8" s="67" t="s">
        <v>130</v>
      </c>
      <c r="J8" s="142" t="str">
        <f>IF(AND(D5="SPVAC",D10&lt;65000,D10&gt;=0),Y16,IF(AND(D5="SPVAC",D10&gt;=65000,D10&lt;135000),Y17,IF(AND(D5="SPVAC",D10&gt;=135000,D10&lt;240000),Y18,"")))</f>
        <v/>
      </c>
      <c r="K8" s="146" t="s">
        <v>133</v>
      </c>
      <c r="L8" s="150" t="str">
        <f>IF(AND(E5="SPVAC",E10&lt;65000,E10&gt;=0),Y16,IF(AND(E5="SPVAC",E10&gt;=65000,E10&lt;135000),Y17,IF(AND(E5="SPVAC",E10&gt;=135000,E10&lt;240000),Y18,"")))</f>
        <v/>
      </c>
      <c r="M8" s="154" t="s">
        <v>133</v>
      </c>
      <c r="N8" s="158" t="str">
        <f>IF(AND(F5="SPVAC",F10&lt;65000,F10&gt;=0),Y16,IF(AND(F5="SPVAC",F10&gt;=65000,F10&lt;135000),Y17,IF(AND(F5="SPVAC",F10&gt;=135000,F10&lt;240000),Y18,"")))</f>
        <v/>
      </c>
      <c r="O8" s="162" t="s">
        <v>133</v>
      </c>
      <c r="Q8" s="52" t="s">
        <v>23</v>
      </c>
      <c r="R8" s="52" t="s">
        <v>21</v>
      </c>
      <c r="U8" s="53" t="s">
        <v>39</v>
      </c>
      <c r="W8" s="171"/>
      <c r="X8" s="39" t="s">
        <v>156</v>
      </c>
      <c r="Y8" s="53" t="s">
        <v>136</v>
      </c>
      <c r="Z8" s="53">
        <v>0</v>
      </c>
    </row>
    <row r="9" spans="2:26" ht="30" customHeight="1" x14ac:dyDescent="0.25">
      <c r="B9" s="48" t="s">
        <v>24</v>
      </c>
      <c r="C9" s="48"/>
      <c r="D9" s="34"/>
      <c r="E9" s="34"/>
      <c r="F9" s="34"/>
      <c r="H9" s="138"/>
      <c r="I9" s="67" t="s">
        <v>131</v>
      </c>
      <c r="J9" s="143"/>
      <c r="K9" s="147"/>
      <c r="L9" s="151"/>
      <c r="M9" s="155"/>
      <c r="N9" s="159"/>
      <c r="O9" s="163"/>
      <c r="Q9" s="53" t="s">
        <v>124</v>
      </c>
      <c r="R9" s="36">
        <v>15</v>
      </c>
      <c r="W9" s="171"/>
      <c r="X9" s="35" t="s">
        <v>157</v>
      </c>
      <c r="Y9" s="53">
        <v>7.6</v>
      </c>
      <c r="Z9" s="53">
        <v>0</v>
      </c>
    </row>
    <row r="10" spans="2:26" ht="30" customHeight="1" x14ac:dyDescent="0.25">
      <c r="B10" s="48" t="s">
        <v>65</v>
      </c>
      <c r="C10" s="48"/>
      <c r="D10" s="37"/>
      <c r="E10" s="37"/>
      <c r="F10" s="37"/>
      <c r="H10" s="139"/>
      <c r="I10" s="67" t="s">
        <v>132</v>
      </c>
      <c r="J10" s="145"/>
      <c r="K10" s="148"/>
      <c r="L10" s="152"/>
      <c r="M10" s="156"/>
      <c r="N10" s="160"/>
      <c r="O10" s="164"/>
      <c r="Q10" s="53" t="s">
        <v>178</v>
      </c>
      <c r="R10" s="36">
        <v>15</v>
      </c>
      <c r="W10" s="172" t="s">
        <v>149</v>
      </c>
      <c r="X10" s="35" t="s">
        <v>155</v>
      </c>
      <c r="Y10" s="53">
        <v>11.9</v>
      </c>
      <c r="Z10" s="53">
        <v>3.3</v>
      </c>
    </row>
    <row r="11" spans="2:26" ht="30" customHeight="1" x14ac:dyDescent="0.25">
      <c r="B11" s="48" t="s">
        <v>66</v>
      </c>
      <c r="C11" s="48"/>
      <c r="D11" s="37"/>
      <c r="E11" s="37"/>
      <c r="F11" s="37"/>
      <c r="H11" s="137" t="s">
        <v>129</v>
      </c>
      <c r="I11" s="67" t="s">
        <v>130</v>
      </c>
      <c r="J11" s="142" t="str">
        <f>IF(AND(D5="SPVHP",D10&lt;65000,D10&gt;=0),Y19,IF(AND(D5="SPVHP",D10&gt;=65000,D10&lt;135000),Y20,IF(AND(D5="SPVHP",D10&gt;=135000,D10&lt;240000),Y21,"")))</f>
        <v/>
      </c>
      <c r="K11" s="146" t="str">
        <f>IF(AND(D5="SPVHP",D11&lt;65000,D11&gt;=0),Z19,IF(AND(D5="SPVHP",D11&gt;=65000,D11&lt;135000),Z20,IF(AND(D5="SPVHP",D11&gt;=135000,D11&lt;240000),Z21,"")))</f>
        <v/>
      </c>
      <c r="L11" s="150" t="str">
        <f>IF(AND(E5="SPVHP",E10&lt;65000,E10&gt;=0),Y19,IF(AND(E5="SPVHP",E10&gt;=65000,E10&lt;135000),Y20,IF(AND(E5="SPVHP",E10&gt;=135000,E10&lt;240000),Y21,"")))</f>
        <v/>
      </c>
      <c r="M11" s="154" t="str">
        <f>IF(AND(E5="SPVHP",E11&lt;65000,E11&gt;=0),Z19,IF(AND(E5="SPVHP",E11&gt;=65000,E11&lt;135000),Z20,IF(AND(E5="SPVHP",E11&gt;=135000,E11&lt;240000),Z21,"")))</f>
        <v/>
      </c>
      <c r="N11" s="158" t="str">
        <f>IF(AND(F5="SPVHP",F10&lt;65000,F10&gt;=0),Y19,IF(AND(F5="SPVHP",F10&gt;=65000,F10&lt;135000),Y20,IF(AND(F5="SPVHP",F10&gt;=135000,F10&lt;240000),Y21,"")))</f>
        <v/>
      </c>
      <c r="O11" s="162" t="str">
        <f>IF(AND(F5="SPVHP",F11&lt;65000,F11&gt;=0),Z19,IF(AND(F5="SPVHP",F11&gt;=65000,F11&lt;135000),Z20,IF(AND(F5="SPVHP",F11&gt;=135000,F11&lt;240000),Z21,"")))</f>
        <v/>
      </c>
      <c r="P11" s="47" t="s">
        <v>144</v>
      </c>
      <c r="Q11" s="53" t="s">
        <v>179</v>
      </c>
      <c r="R11" s="36">
        <v>15</v>
      </c>
      <c r="U11" s="48"/>
      <c r="V11" s="48"/>
      <c r="W11" s="172"/>
      <c r="X11" s="39" t="s">
        <v>156</v>
      </c>
      <c r="Y11" s="53" t="s">
        <v>135</v>
      </c>
      <c r="Z11" s="53" t="s">
        <v>158</v>
      </c>
    </row>
    <row r="12" spans="2:26" ht="30" customHeight="1" x14ac:dyDescent="0.25">
      <c r="B12" s="56" t="s">
        <v>67</v>
      </c>
      <c r="C12" s="56"/>
      <c r="D12" s="38"/>
      <c r="E12" s="80"/>
      <c r="F12" s="38"/>
      <c r="H12" s="138"/>
      <c r="I12" s="67" t="s">
        <v>131</v>
      </c>
      <c r="J12" s="143"/>
      <c r="K12" s="147"/>
      <c r="L12" s="151"/>
      <c r="M12" s="155"/>
      <c r="N12" s="159"/>
      <c r="O12" s="163"/>
      <c r="Q12" s="53" t="s">
        <v>180</v>
      </c>
      <c r="R12" s="36">
        <v>15</v>
      </c>
      <c r="U12" s="58"/>
      <c r="V12" s="58"/>
      <c r="W12" s="172"/>
      <c r="X12" s="35" t="s">
        <v>157</v>
      </c>
      <c r="Y12" s="53">
        <v>9.5</v>
      </c>
      <c r="Z12" s="53">
        <v>2.9</v>
      </c>
    </row>
    <row r="13" spans="2:26" ht="30" customHeight="1" thickBot="1" x14ac:dyDescent="0.3">
      <c r="B13" s="56" t="s">
        <v>68</v>
      </c>
      <c r="C13" s="56"/>
      <c r="D13" s="79"/>
      <c r="E13" s="79"/>
      <c r="F13" s="79"/>
      <c r="H13" s="139"/>
      <c r="I13" s="67" t="s">
        <v>132</v>
      </c>
      <c r="J13" s="144"/>
      <c r="K13" s="149"/>
      <c r="L13" s="153"/>
      <c r="M13" s="157"/>
      <c r="N13" s="161"/>
      <c r="O13" s="165"/>
      <c r="Q13" s="53" t="s">
        <v>181</v>
      </c>
      <c r="R13" s="36">
        <v>15</v>
      </c>
      <c r="U13" s="166"/>
      <c r="W13" s="171" t="s">
        <v>150</v>
      </c>
      <c r="X13" s="35" t="s">
        <v>155</v>
      </c>
      <c r="Y13" s="53">
        <v>9.3000000000000007</v>
      </c>
      <c r="Z13" s="53">
        <v>2.7</v>
      </c>
    </row>
    <row r="14" spans="2:26" ht="15" customHeight="1" x14ac:dyDescent="0.25">
      <c r="B14" s="56"/>
      <c r="C14" s="56"/>
      <c r="D14" s="47" t="s">
        <v>182</v>
      </c>
      <c r="H14" s="137" t="s">
        <v>29</v>
      </c>
      <c r="I14" s="55" t="s">
        <v>53</v>
      </c>
      <c r="J14" s="69" t="str">
        <f>IF(AND(D5="RAC",D7="Without reverse cycle,with louvered sides",D10&lt;8000,D10&gt;=0),Y22,IF(AND(D5="RAC",D7="Without reverse cycle,with louvered sides",D10&gt;=8000,D10&lt;14000),Y23,IF(AND(D5="RAC",D7="Without reverse cycle,with louvered sides",D10&gt;=14000,D10&lt;20000),Y24,IF(AND(D5="RAC",D7="Without reverse cycle,with louvered sides",D10&gt;=20000,D10&lt;28000),Y25, IF(AND(D5="RAC",D7="Without reverse cycle,with louvered sides",D10&gt;=28000),Y26,"")))))</f>
        <v/>
      </c>
      <c r="K14" s="69"/>
      <c r="L14" s="69" t="str">
        <f>IF(AND(E5="RAC",E7="Without reverse cycle,with louvered sides",E10&lt;8000,E10&gt;=0),Y22,IF(AND(E5="RAC",E7="Without reverse cycle,with louvered sides",E10&gt;=8000,E10&lt;14000),Y23,IF(AND(E5="RAC",E7="Without reverse cycle,with louvered sides",E10&gt;=14000,E10&lt;20000),Y24,IF(AND(E5="RAC",E7="Without reverse cycle,with louvered sides",E10&gt;=20000,E10&lt;28000),Y25, IF(AND(E5="RAC",E7="Without reverse cycle,with louvered sides",E10&gt;=28000),Y26,"")))))</f>
        <v/>
      </c>
      <c r="M14" s="69"/>
      <c r="N14" s="69" t="str">
        <f>IF(AND(F5="RAC",F7="Without reverse cycle,with louvered sides",F10&lt;8000,F10&gt;=0),Y22,IF(AND(F5="RAC",F7="Without reverse cycle,with louvered sides",F10&gt;=8000,F10&lt;14000),Y23,IF(AND(F5="RAC",F7="Without reverse cycle,with louvered sides",F10&gt;=14000,F10&lt;20000),Y24,IF(AND(F5="RAC",F7="Without reverse cycle,with louvered sides",F10&gt;=20000,F10&lt;28000),Y25, IF(AND(F5="RAC",F7="Without reverse cycle,with louvered sides",F10&gt;=28000),Y26,"")))))</f>
        <v/>
      </c>
      <c r="O14" s="69"/>
      <c r="Q14" s="53" t="s">
        <v>128</v>
      </c>
      <c r="R14" s="36">
        <v>15</v>
      </c>
      <c r="U14" s="166"/>
      <c r="W14" s="171"/>
      <c r="X14" s="39" t="s">
        <v>156</v>
      </c>
      <c r="Y14" s="53" t="s">
        <v>136</v>
      </c>
      <c r="Z14" s="53" t="s">
        <v>137</v>
      </c>
    </row>
    <row r="15" spans="2:26" ht="30" customHeight="1" x14ac:dyDescent="0.25">
      <c r="B15" s="48" t="s">
        <v>40</v>
      </c>
      <c r="C15" s="48"/>
      <c r="D15" s="88">
        <f>J20</f>
        <v>0</v>
      </c>
      <c r="E15" s="88">
        <f>L20</f>
        <v>0</v>
      </c>
      <c r="F15" s="88">
        <f>N20</f>
        <v>0</v>
      </c>
      <c r="H15" s="138"/>
      <c r="I15" s="55" t="s">
        <v>54</v>
      </c>
      <c r="J15" s="36" t="str">
        <f>IF(AND(D5="RAC",D7="Without reverse cycle, without louvered sides",D10&lt;8000,D10&gt;=0),Y27,IF(AND(D5="RAC",D7="Without reverse cycle, without louvered sides",D10&gt;=8000,D10&lt;11000),Y28,IF(AND(D5="RAC",D7="Without reverse cycle, without louvered sides",D10&gt;=11000,D10&lt;14000),Y29,IF(AND(D5="RAC",D7="Without reverse cycle, without louvered sides",D10&gt;=14000,D10&lt;20000),Y30, IF(AND(E5="RAC",D7="Without reverse cycle, without louvered sides",D10&gt;=20000),Y31,"")))))</f>
        <v/>
      </c>
      <c r="K15" s="36"/>
      <c r="L15" s="36" t="str">
        <f>IF(AND(E5="RAC",E7="Without reverse cycle, without louvered sides",E10&lt;8000,E10&gt;=0),Y27,IF(AND(E5="RAC",E7="Without reverse cycle, without louvered sides",E10&gt;=8000,E10&lt;11000),Y28,IF(AND(E5="RAC",E7="Without reverse cycle, without louvered sides",E10&gt;=11000,E10&lt;14000),Y29,IF(AND(E5="RAC",E7="Without reverse cycle, without louvered sides",E10&gt;=14000,E10&lt;20000),Y30, IF(AND(E5="RAC",E7="Without reverse cycle, without louvered sides",E10&gt;=20000),Y31,"")))))</f>
        <v/>
      </c>
      <c r="M15" s="36"/>
      <c r="N15" s="36" t="str">
        <f>IF(AND(F5="RAC",F7="Without reverse cycle, without louvered sides",F10&lt;8000,F10&gt;=0),Y27,IF(AND(F5="RAC",F7="Without reverse cycle, without louvered sides",F10&gt;=8000,F10&lt;11000),Y28,IF(AND(F5="RAC",F7="Without reverse cycle, without louvered sides",F10&gt;=11000,F10&lt;14000),Y29,IF(AND(F5="RAC",F7="Without reverse cycle, without louvered sides",F10&gt;=14000,F10&lt;20000),Y30, IF(AND(F5="RAC",F7="Without reverse cycle, without louvered sides",F10&gt;=20000),Y31,"")))))</f>
        <v/>
      </c>
      <c r="O15" s="36"/>
      <c r="Q15" s="53" t="s">
        <v>129</v>
      </c>
      <c r="R15" s="36">
        <v>15</v>
      </c>
      <c r="U15" s="166"/>
      <c r="W15" s="171"/>
      <c r="X15" s="35" t="s">
        <v>157</v>
      </c>
      <c r="Y15" s="53">
        <v>7.6</v>
      </c>
      <c r="Z15" s="53">
        <v>2.5</v>
      </c>
    </row>
    <row r="16" spans="2:26" ht="30" customHeight="1" x14ac:dyDescent="0.25">
      <c r="B16" s="48" t="s">
        <v>41</v>
      </c>
      <c r="C16" s="48"/>
      <c r="D16" s="88">
        <f>K20</f>
        <v>0</v>
      </c>
      <c r="E16" s="88">
        <f>M20</f>
        <v>0</v>
      </c>
      <c r="F16" s="88">
        <f>O20</f>
        <v>0</v>
      </c>
      <c r="H16" s="138"/>
      <c r="I16" s="55" t="s">
        <v>55</v>
      </c>
      <c r="J16" s="36" t="str">
        <f>IF(AND(D5="RAC",D7="With reverse cycle, with louvered sides",D10&lt;20000,D10&gt;=0),Y32,IF(AND(D5="RAC",D7="With reverse cycle, with louvered sides",D10&gt;=20000),Y33,""))</f>
        <v/>
      </c>
      <c r="K16" s="36"/>
      <c r="L16" s="36" t="str">
        <f>IF(AND(E5="RAC",E7="With reverse cycle, with louvered sides",E10&lt;20000,E10&gt;=0),Y32,IF(AND(E5="RAC",E7="With reverse cycle, with louvered sides",E10&gt;=20000),Y33,""))</f>
        <v/>
      </c>
      <c r="M16" s="36"/>
      <c r="N16" s="36" t="str">
        <f>IF(AND(F5="RAC",F7="With reverse cycle, with louvered sides",F10&lt;20000,F10&gt;=0),Y32,IF(AND(F5="RAC",F7="With reverse cycle, with louvered sides",F10&gt;=20000),Y33,""))</f>
        <v/>
      </c>
      <c r="O16" s="36"/>
      <c r="Q16" s="53" t="s">
        <v>29</v>
      </c>
      <c r="R16" s="36">
        <v>9</v>
      </c>
      <c r="W16" s="172" t="s">
        <v>128</v>
      </c>
      <c r="X16" s="55" t="s">
        <v>159</v>
      </c>
      <c r="Y16" s="53">
        <v>11</v>
      </c>
      <c r="Z16" s="53">
        <v>0</v>
      </c>
    </row>
    <row r="17" spans="2:26" ht="30" customHeight="1" x14ac:dyDescent="0.25">
      <c r="B17" s="48" t="s">
        <v>50</v>
      </c>
      <c r="C17" s="48"/>
      <c r="D17" s="89">
        <f>IF(D$6="",0,IF(D$5="Evaporative",VLOOKUP(D$6,'Factor Tables'!$M$7:$P$18,4,FALSE),VLOOKUP(D$6,'Factor Tables'!$H$6:$K$26,4,FALSE)))</f>
        <v>0</v>
      </c>
      <c r="E17" s="89">
        <f>IF(E$6="",0,IF(E$5="Evaporative",VLOOKUP(E$6,'Factor Tables'!$M$7:$P$18,4,FALSE),VLOOKUP(E$6,'Factor Tables'!$H$6:$K$26,4,FALSE)))</f>
        <v>0</v>
      </c>
      <c r="F17" s="89">
        <f>IF(F$6="",0,IF(F$5="Evaporative",VLOOKUP(F$6,'Factor Tables'!$M$7:$P$18,4,FALSE),VLOOKUP(F$6,'Factor Tables'!$H$6:$K$26,4,FALSE)))</f>
        <v>0</v>
      </c>
      <c r="H17" s="138"/>
      <c r="I17" s="55" t="s">
        <v>56</v>
      </c>
      <c r="J17" s="36" t="str">
        <f>IF(AND(D5="RAC",D7="With reverse cycle, without louvered sides",D10&lt;14000,D10&gt;=0),Y34,IF(AND(D5="RAC",D7="With reverse cycle, without louvered sides",D10&gt;=14000),Y35,""))</f>
        <v/>
      </c>
      <c r="K17" s="36"/>
      <c r="L17" s="36" t="str">
        <f>IF(AND(E5="RAC",E7="With reverse cycle, without louvered sides",E10&lt;14000,E10&gt;=0),Y34,IF(AND(E5="RAC",E7="With reverse cycle, without louvered sides",E10&gt;=14000),Y35,""))</f>
        <v/>
      </c>
      <c r="M17" s="36"/>
      <c r="N17" s="36" t="str">
        <f>IF(AND(F5="RAC",F7="With reverse cycle, without louvered sides",F10&lt;14000,F10&gt;=0),Y34,IF(AND(F5="RAC",F7="With reverse cycle, without louvered sides",F10&gt;=14000),Y35,""))</f>
        <v/>
      </c>
      <c r="O17" s="36"/>
      <c r="W17" s="172"/>
      <c r="X17" s="55" t="s">
        <v>160</v>
      </c>
      <c r="Y17" s="53">
        <v>10</v>
      </c>
      <c r="Z17" s="53">
        <v>0</v>
      </c>
    </row>
    <row r="18" spans="2:26" ht="30" customHeight="1" x14ac:dyDescent="0.25">
      <c r="B18" s="48" t="s">
        <v>118</v>
      </c>
      <c r="C18" s="48"/>
      <c r="D18" s="90">
        <f>IF(D$6="",0,IF(D$5="Evaporative",VLOOKUP(D$6,'Factor Tables'!$M$7:$P$18,2,FALSE),VLOOKUP(D$6,'Factor Tables'!$H$6:$K$26,2,FALSE)))</f>
        <v>0</v>
      </c>
      <c r="E18" s="90">
        <f>IF(E$6="",0,IF(E$5="Evaporative",VLOOKUP(E$6,'Factor Tables'!$M$7:$P$18,2,FALSE),VLOOKUP(E$6,'Factor Tables'!$H$6:$K$26,2,FALSE)))</f>
        <v>0</v>
      </c>
      <c r="F18" s="90">
        <f>IF(F$6="",0,IF(F$5="Evaporative",VLOOKUP(F$6,'Factor Tables'!$M$7:$P$18,2,FALSE),VLOOKUP(F$6,'Factor Tables'!$H$6:$K$26,2,FALSE)))</f>
        <v>0</v>
      </c>
      <c r="H18" s="138"/>
      <c r="I18" s="53" t="s">
        <v>38</v>
      </c>
      <c r="J18" s="36" t="str">
        <f>IF(D7="Casement-only",Y36,"")</f>
        <v/>
      </c>
      <c r="K18" s="36"/>
      <c r="L18" s="36" t="str">
        <f>IF(E7="Casement-only",Y36,"")</f>
        <v/>
      </c>
      <c r="M18" s="36"/>
      <c r="N18" s="36" t="str">
        <f>IF(F7="Casement-only",Y36,"")</f>
        <v/>
      </c>
      <c r="O18" s="36"/>
      <c r="W18" s="172"/>
      <c r="X18" s="55" t="s">
        <v>161</v>
      </c>
      <c r="Y18" s="53">
        <v>10</v>
      </c>
      <c r="Z18" s="53">
        <v>0</v>
      </c>
    </row>
    <row r="19" spans="2:26" ht="30" customHeight="1" x14ac:dyDescent="0.25">
      <c r="B19" s="48" t="s">
        <v>119</v>
      </c>
      <c r="C19" s="48"/>
      <c r="D19" s="91">
        <f>IF(D$6="",0,IF(D$5="Evaporative",VLOOKUP(D$6,'Factor Tables'!$M$7:$P$18,3,FALSE),VLOOKUP(D$6,'Factor Tables'!$H$6:$K$26,3,FALSE)))</f>
        <v>0</v>
      </c>
      <c r="E19" s="91">
        <f>IF(E$6="",0,IF(E$5="Evaporative",VLOOKUP(E$6,'Factor Tables'!$M$7:$P$18,3,FALSE),VLOOKUP(E$6,'Factor Tables'!$H$6:$K$26,3,FALSE)))</f>
        <v>0</v>
      </c>
      <c r="F19" s="91">
        <f>IF(F$6="",0,IF(F$5="Evaporative",VLOOKUP(F$6,'Factor Tables'!$M$7:$P$18,3,FALSE),VLOOKUP(F$6,'Factor Tables'!$H$6:$K$26,3,FALSE)))</f>
        <v>0</v>
      </c>
      <c r="H19" s="139"/>
      <c r="I19" s="53" t="s">
        <v>39</v>
      </c>
      <c r="J19" s="36" t="str">
        <f>IF(D7="Casement-slider",Y37,"")</f>
        <v/>
      </c>
      <c r="K19" s="36"/>
      <c r="L19" s="36" t="str">
        <f>IF(E7="Casement-slider",Y37,"")</f>
        <v/>
      </c>
      <c r="M19" s="36"/>
      <c r="N19" s="36" t="str">
        <f>IF(F7="Casement-slider",Y37,"")</f>
        <v/>
      </c>
      <c r="O19" s="36"/>
      <c r="W19" s="172" t="s">
        <v>128</v>
      </c>
      <c r="X19" s="55" t="s">
        <v>159</v>
      </c>
      <c r="Y19" s="53">
        <v>11</v>
      </c>
      <c r="Z19" s="53">
        <v>3.3</v>
      </c>
    </row>
    <row r="20" spans="2:26" ht="30" customHeight="1" x14ac:dyDescent="0.25">
      <c r="B20" s="48" t="s">
        <v>63</v>
      </c>
      <c r="C20" s="48"/>
      <c r="D20" s="91">
        <f>IFERROR(IF(D$5="Evaporative",D$9*36000*(1/$I$22)*D$18/1000*0.75,D$9*D$10*((1/D$15)-(1/D$12))*D$18/1000),0)</f>
        <v>0</v>
      </c>
      <c r="E20" s="91">
        <f>IFERROR(IF(E$5="Evaporative",E$9*36000*(1/$I$22)*E$18/1000*0.75,E$9*E$10*((1/E$15)-(1/E$12))*E$18/1000),0)</f>
        <v>0</v>
      </c>
      <c r="F20" s="91">
        <f>IFERROR(IF(F$5="Evaporative",F$9*36000*(1/$I$22)*F$18/1000*0.75,F$9*F$10*((1/F$15)-(1/F$12))*F$18/1000),0)</f>
        <v>0</v>
      </c>
      <c r="H20" s="140"/>
      <c r="I20" s="141"/>
      <c r="J20" s="57">
        <f t="shared" ref="J20:O20" si="2">SUM(J4:J19)</f>
        <v>0</v>
      </c>
      <c r="K20" s="57">
        <f t="shared" si="2"/>
        <v>0</v>
      </c>
      <c r="L20" s="57">
        <f t="shared" si="2"/>
        <v>0</v>
      </c>
      <c r="M20" s="57">
        <f t="shared" si="2"/>
        <v>0</v>
      </c>
      <c r="N20" s="57">
        <f t="shared" si="2"/>
        <v>0</v>
      </c>
      <c r="O20" s="57">
        <f t="shared" si="2"/>
        <v>0</v>
      </c>
      <c r="W20" s="172"/>
      <c r="X20" s="55" t="s">
        <v>160</v>
      </c>
      <c r="Y20" s="53">
        <v>10</v>
      </c>
      <c r="Z20" s="53">
        <v>3</v>
      </c>
    </row>
    <row r="21" spans="2:26" ht="30" customHeight="1" x14ac:dyDescent="0.25">
      <c r="B21" s="48" t="s">
        <v>64</v>
      </c>
      <c r="C21" s="48"/>
      <c r="D21" s="91">
        <f>IFERROR(IF(OR(D$5=$Q$12,D$5=$Q$13,D$5=$Q$15),D$9*D$11*((1/D$16)-(1/D$13))*D$19/3412,0),0)</f>
        <v>0</v>
      </c>
      <c r="E21" s="91">
        <f>IFERROR(IF(OR(E$5=$Q$12,E$5=$Q$13,E$5=$Q$15),E$9*E$11*((1/E$16)-(1/E$13))*E$19/3412,0),0)</f>
        <v>0</v>
      </c>
      <c r="F21" s="91">
        <f>IFERROR(IF(OR(F$5=$Q$12,F$5=$Q$13,F$5=$Q$15),F$9*F$11*((1/F$16)-(1/F$13))*F$19/3412,0),0)</f>
        <v>0</v>
      </c>
      <c r="H21" s="58"/>
      <c r="I21" s="59"/>
      <c r="J21" s="58"/>
      <c r="K21" s="58"/>
      <c r="L21" s="58"/>
      <c r="M21" s="58"/>
      <c r="N21" s="58"/>
      <c r="O21" s="58"/>
      <c r="W21" s="172"/>
      <c r="X21" s="55" t="s">
        <v>161</v>
      </c>
      <c r="Y21" s="53">
        <v>10.1</v>
      </c>
      <c r="Z21" s="53">
        <v>3</v>
      </c>
    </row>
    <row r="22" spans="2:26" ht="15" customHeight="1" x14ac:dyDescent="0.25">
      <c r="B22" s="48"/>
      <c r="C22" s="48"/>
      <c r="D22" s="60"/>
      <c r="E22" s="60"/>
      <c r="F22" s="60"/>
      <c r="H22" s="66" t="s">
        <v>127</v>
      </c>
      <c r="I22" s="39">
        <v>14</v>
      </c>
      <c r="J22" s="58"/>
      <c r="K22" s="58"/>
      <c r="L22" s="58"/>
      <c r="M22" s="58"/>
      <c r="N22" s="58"/>
      <c r="O22" s="58"/>
      <c r="W22" s="173" t="s">
        <v>34</v>
      </c>
      <c r="X22" s="35" t="s">
        <v>47</v>
      </c>
      <c r="Y22" s="53">
        <v>11</v>
      </c>
      <c r="Z22" s="53">
        <v>0</v>
      </c>
    </row>
    <row r="23" spans="2:26" ht="30" customHeight="1" x14ac:dyDescent="0.25">
      <c r="B23" s="48" t="s">
        <v>62</v>
      </c>
      <c r="C23" s="48"/>
      <c r="D23" s="92">
        <f>IFERROR(IF(D$5="Evaporative",D$9*36000*(1/$I$24)*D$17/1000*0.75,D$9*D$10*((1/D$15)-(1/D$12))*D$17/1000),0)</f>
        <v>0</v>
      </c>
      <c r="E23" s="92">
        <f>IFERROR(IF(E$5="Evaporative",E$9*36000*(1/$I$24)*E$17/1000*0.75,E$9*E$10*((1/E$15)-(1/E$12))*E$17/1000),0)</f>
        <v>0</v>
      </c>
      <c r="F23" s="92">
        <f>IFERROR(IF(F$5="Evaporative",F$9*36000*(1/$I$24)*F$17/1000*0.75,F$9*F$10*((1/F$15)-(1/F$12))*F$17/1000),0)</f>
        <v>0</v>
      </c>
      <c r="H23" s="135" t="s">
        <v>143</v>
      </c>
      <c r="I23" s="136"/>
      <c r="J23" s="58"/>
      <c r="K23" s="58"/>
      <c r="L23" s="58"/>
      <c r="M23" s="58"/>
      <c r="N23" s="58"/>
      <c r="O23" s="58"/>
      <c r="W23" s="174"/>
      <c r="X23" s="35" t="s">
        <v>162</v>
      </c>
      <c r="Y23" s="53">
        <v>10.9</v>
      </c>
      <c r="Z23" s="53">
        <v>0</v>
      </c>
    </row>
    <row r="24" spans="2:26" ht="30" customHeight="1" x14ac:dyDescent="0.25">
      <c r="B24" s="48" t="s">
        <v>51</v>
      </c>
      <c r="C24" s="48"/>
      <c r="D24" s="93">
        <f>SUM(D20:D21)</f>
        <v>0</v>
      </c>
      <c r="E24" s="93">
        <f>SUM(E20:E21)</f>
        <v>0</v>
      </c>
      <c r="F24" s="93">
        <f>SUM(F20:F21)</f>
        <v>0</v>
      </c>
      <c r="H24" s="66" t="s">
        <v>141</v>
      </c>
      <c r="I24" s="39">
        <f>-0.02*$I$22^2+1.12*$I$22</f>
        <v>11.760000000000002</v>
      </c>
      <c r="J24" s="58"/>
      <c r="K24" s="58"/>
      <c r="L24" s="58"/>
      <c r="M24" s="58"/>
      <c r="N24" s="58"/>
      <c r="O24" s="58"/>
      <c r="W24" s="174"/>
      <c r="X24" s="35" t="s">
        <v>163</v>
      </c>
      <c r="Y24" s="53">
        <v>10.7</v>
      </c>
      <c r="Z24" s="53">
        <v>0</v>
      </c>
    </row>
    <row r="25" spans="2:26" ht="30" customHeight="1" x14ac:dyDescent="0.25">
      <c r="B25" s="48" t="s">
        <v>113</v>
      </c>
      <c r="C25" s="48"/>
      <c r="D25" s="94">
        <f>IF(D$2&lt;&gt;"",VLOOKUP(D$2,$Q$4:$S$5,2,FALSE),0)</f>
        <v>0</v>
      </c>
      <c r="E25" s="94">
        <f>IF(E$2&lt;&gt;"",VLOOKUP(E$2,$Q$4:$S$5,2,FALSE),0)</f>
        <v>0</v>
      </c>
      <c r="F25" s="94">
        <f>IF(F$2&lt;&gt;"",VLOOKUP(F$2,$Q$4:$S$5,2,FALSE),0)</f>
        <v>0</v>
      </c>
      <c r="H25" s="135" t="s">
        <v>142</v>
      </c>
      <c r="I25" s="136"/>
      <c r="W25" s="174"/>
      <c r="X25" s="35" t="s">
        <v>164</v>
      </c>
      <c r="Y25" s="53">
        <v>9.4</v>
      </c>
      <c r="Z25" s="53">
        <v>0</v>
      </c>
    </row>
    <row r="26" spans="2:26" ht="30" customHeight="1" x14ac:dyDescent="0.25">
      <c r="B26" s="48" t="s">
        <v>69</v>
      </c>
      <c r="C26" s="48"/>
      <c r="D26" s="94">
        <f>IF(D$2&lt;&gt;"",VLOOKUP(D$2,$Q$4:$S$5,3,FALSE),0)</f>
        <v>0</v>
      </c>
      <c r="E26" s="94">
        <f>IF(E$2&lt;&gt;"",VLOOKUP(E$2,$Q$4:$S$5,3,FALSE),0)</f>
        <v>0</v>
      </c>
      <c r="F26" s="94">
        <f>IF(F$2&lt;&gt;"",VLOOKUP(F$2,$Q$4:$S$5,3,FALSE),0)</f>
        <v>0</v>
      </c>
      <c r="W26" s="175"/>
      <c r="X26" s="35" t="s">
        <v>165</v>
      </c>
      <c r="Y26" s="53">
        <v>9</v>
      </c>
      <c r="Z26" s="53">
        <v>0</v>
      </c>
    </row>
    <row r="27" spans="2:26" ht="30" customHeight="1" x14ac:dyDescent="0.25">
      <c r="B27" s="48" t="s">
        <v>120</v>
      </c>
      <c r="C27" s="48"/>
      <c r="D27" s="95">
        <f>IF(D$5="Evaporative",D$9*500,D$23*D$25+D$24*D$26)</f>
        <v>0</v>
      </c>
      <c r="E27" s="95">
        <f>IF(E$5="Evaporative",E$9*500,E$23*E$25+E$24*E$26)</f>
        <v>0</v>
      </c>
      <c r="F27" s="95">
        <f>IF(F$5="Evaporative",F$9*500,F$23*F$25+F$24*F$26)</f>
        <v>0</v>
      </c>
      <c r="W27" s="171" t="s">
        <v>35</v>
      </c>
      <c r="X27" s="53" t="s">
        <v>47</v>
      </c>
      <c r="Y27" s="53">
        <v>10</v>
      </c>
      <c r="Z27" s="53">
        <v>0</v>
      </c>
    </row>
    <row r="28" spans="2:26" ht="30" customHeight="1" x14ac:dyDescent="0.25">
      <c r="B28" s="48" t="s">
        <v>121</v>
      </c>
      <c r="C28" s="48"/>
      <c r="D28" s="96">
        <f>IF(D$5="",0,VLOOKUP(D$5,$Q$9:$R$16,2,FALSE))</f>
        <v>0</v>
      </c>
      <c r="E28" s="96">
        <f>IF(E$5="",0,VLOOKUP(E$5,$Q$9:$R$16,2,FALSE))</f>
        <v>0</v>
      </c>
      <c r="F28" s="96">
        <f>IF(F$5="",0,VLOOKUP(F$5,$Q$9:$R$16,2,FALSE))</f>
        <v>0</v>
      </c>
      <c r="W28" s="171"/>
      <c r="X28" s="53" t="s">
        <v>168</v>
      </c>
      <c r="Y28" s="53">
        <v>9.6</v>
      </c>
      <c r="Z28" s="53">
        <v>0</v>
      </c>
    </row>
    <row r="29" spans="2:26" ht="15" customHeight="1" x14ac:dyDescent="0.25">
      <c r="W29" s="171"/>
      <c r="X29" s="53" t="s">
        <v>167</v>
      </c>
      <c r="Y29" s="53">
        <v>9.5</v>
      </c>
      <c r="Z29" s="53">
        <v>0</v>
      </c>
    </row>
    <row r="30" spans="2:26" ht="15" customHeight="1" x14ac:dyDescent="0.25">
      <c r="W30" s="171"/>
      <c r="X30" s="53" t="s">
        <v>163</v>
      </c>
      <c r="Y30" s="53">
        <v>9.3000000000000007</v>
      </c>
      <c r="Z30" s="53">
        <v>0</v>
      </c>
    </row>
    <row r="31" spans="2:26" ht="15" customHeight="1" x14ac:dyDescent="0.25">
      <c r="W31" s="171"/>
      <c r="X31" s="53" t="s">
        <v>166</v>
      </c>
      <c r="Y31" s="53">
        <v>9.4</v>
      </c>
      <c r="Z31" s="53">
        <v>0</v>
      </c>
    </row>
    <row r="32" spans="2:26" ht="15" customHeight="1" x14ac:dyDescent="0.25">
      <c r="W32" s="171" t="s">
        <v>36</v>
      </c>
      <c r="X32" s="53" t="s">
        <v>169</v>
      </c>
      <c r="Y32" s="53">
        <v>9.8000000000000007</v>
      </c>
      <c r="Z32" s="53">
        <v>0</v>
      </c>
    </row>
    <row r="33" spans="8:26" ht="15" customHeight="1" x14ac:dyDescent="0.25">
      <c r="W33" s="171"/>
      <c r="X33" s="53" t="s">
        <v>166</v>
      </c>
      <c r="Y33" s="53">
        <v>9.3000000000000007</v>
      </c>
      <c r="Z33" s="53">
        <v>0</v>
      </c>
    </row>
    <row r="34" spans="8:26" ht="15" customHeight="1" x14ac:dyDescent="0.25">
      <c r="W34" s="171" t="s">
        <v>37</v>
      </c>
      <c r="X34" s="53" t="s">
        <v>48</v>
      </c>
      <c r="Y34" s="53">
        <v>9.3000000000000007</v>
      </c>
      <c r="Z34" s="53">
        <v>0</v>
      </c>
    </row>
    <row r="35" spans="8:26" ht="15" customHeight="1" x14ac:dyDescent="0.25">
      <c r="W35" s="171"/>
      <c r="X35" s="53" t="s">
        <v>170</v>
      </c>
      <c r="Y35" s="53">
        <v>8.6999999999999993</v>
      </c>
      <c r="Z35" s="53">
        <v>0</v>
      </c>
    </row>
    <row r="36" spans="8:26" ht="15" customHeight="1" x14ac:dyDescent="0.25">
      <c r="W36" s="53" t="s">
        <v>38</v>
      </c>
      <c r="X36" s="53" t="s">
        <v>172</v>
      </c>
      <c r="Y36" s="53">
        <v>9.5</v>
      </c>
      <c r="Z36" s="53">
        <v>0</v>
      </c>
    </row>
    <row r="37" spans="8:26" ht="15" customHeight="1" x14ac:dyDescent="0.25">
      <c r="W37" s="53" t="s">
        <v>171</v>
      </c>
      <c r="X37" s="53" t="s">
        <v>172</v>
      </c>
      <c r="Y37" s="53">
        <v>10.4</v>
      </c>
      <c r="Z37" s="53">
        <v>0</v>
      </c>
    </row>
    <row r="38" spans="8:26" ht="15" customHeight="1" x14ac:dyDescent="0.25">
      <c r="H38" s="58"/>
      <c r="I38" s="59"/>
      <c r="J38" s="58"/>
      <c r="K38" s="58"/>
      <c r="L38" s="58"/>
      <c r="M38" s="58"/>
      <c r="N38" s="58"/>
      <c r="O38" s="58"/>
    </row>
    <row r="39" spans="8:26" ht="15" customHeight="1" x14ac:dyDescent="0.25">
      <c r="H39" s="58"/>
      <c r="I39" s="59"/>
      <c r="J39" s="58"/>
      <c r="K39" s="58"/>
      <c r="L39" s="58"/>
      <c r="M39" s="58"/>
      <c r="N39" s="58"/>
      <c r="O39" s="58"/>
    </row>
    <row r="40" spans="8:26" ht="15" customHeight="1" x14ac:dyDescent="0.25">
      <c r="H40" s="58"/>
      <c r="I40" s="59"/>
      <c r="J40" s="58"/>
      <c r="K40" s="58"/>
      <c r="L40" s="58"/>
      <c r="M40" s="58"/>
      <c r="N40" s="58"/>
      <c r="O40" s="58"/>
    </row>
    <row r="41" spans="8:26" ht="15" customHeight="1" x14ac:dyDescent="0.25">
      <c r="H41" s="58"/>
      <c r="I41" s="59"/>
      <c r="J41" s="58"/>
      <c r="K41" s="58"/>
      <c r="L41" s="58"/>
      <c r="M41" s="58"/>
      <c r="N41" s="58"/>
      <c r="O41" s="58"/>
    </row>
    <row r="42" spans="8:26" ht="15" customHeight="1" x14ac:dyDescent="0.25">
      <c r="H42" s="58"/>
      <c r="I42" s="59"/>
      <c r="J42" s="58"/>
      <c r="K42" s="58"/>
      <c r="L42" s="58"/>
      <c r="M42" s="58"/>
      <c r="N42" s="58"/>
      <c r="O42" s="58"/>
    </row>
    <row r="43" spans="8:26" ht="30" customHeight="1" x14ac:dyDescent="0.25"/>
    <row r="44" spans="8:26" ht="30" customHeight="1" x14ac:dyDescent="0.25"/>
    <row r="45" spans="8:26" ht="30" customHeight="1" x14ac:dyDescent="0.25"/>
    <row r="46" spans="8:26" ht="30" customHeight="1" x14ac:dyDescent="0.25"/>
    <row r="47" spans="8:26" ht="15" customHeight="1" x14ac:dyDescent="0.25"/>
    <row r="48" spans="8:26" ht="15" customHeight="1" x14ac:dyDescent="0.25"/>
    <row r="49" ht="15" customHeight="1" x14ac:dyDescent="0.25"/>
    <row r="50" ht="15" customHeight="1" x14ac:dyDescent="0.25"/>
    <row r="51" ht="15" customHeight="1" x14ac:dyDescent="0.25"/>
  </sheetData>
  <sheetProtection algorithmName="SHA-512" hashValue="Y233+qUeX8ubbuiEXsNMRgmIw1I53isxgKae5DG8KTFNzGYqxmIRRu6Ic0bMjAJphakFW7mtKBRQ0hGQtJ6IsA==" saltValue="9Sbaa/ZGmyvqhfl0NXYcKg==" spinCount="100000" sheet="1" objects="1" scenarios="1"/>
  <mergeCells count="30">
    <mergeCell ref="W32:W33"/>
    <mergeCell ref="W34:W35"/>
    <mergeCell ref="W16:W18"/>
    <mergeCell ref="W19:W21"/>
    <mergeCell ref="W22:W26"/>
    <mergeCell ref="W27:W31"/>
    <mergeCell ref="U13:U15"/>
    <mergeCell ref="W2:Z2"/>
    <mergeCell ref="W4:W6"/>
    <mergeCell ref="W7:W9"/>
    <mergeCell ref="W10:W12"/>
    <mergeCell ref="W13:W15"/>
    <mergeCell ref="M8:M10"/>
    <mergeCell ref="M11:M13"/>
    <mergeCell ref="N8:N10"/>
    <mergeCell ref="N11:N13"/>
    <mergeCell ref="O8:O10"/>
    <mergeCell ref="O11:O13"/>
    <mergeCell ref="J11:J13"/>
    <mergeCell ref="J8:J10"/>
    <mergeCell ref="K8:K10"/>
    <mergeCell ref="K11:K13"/>
    <mergeCell ref="L8:L10"/>
    <mergeCell ref="L11:L13"/>
    <mergeCell ref="H25:I25"/>
    <mergeCell ref="H14:H19"/>
    <mergeCell ref="H8:H10"/>
    <mergeCell ref="H11:H13"/>
    <mergeCell ref="H20:I20"/>
    <mergeCell ref="H23:I23"/>
  </mergeCells>
  <conditionalFormatting sqref="D10:D13 E11:F11 E13:F13">
    <cfRule type="expression" dxfId="17" priority="38">
      <formula>$D$5="Evaporative"</formula>
    </cfRule>
  </conditionalFormatting>
  <conditionalFormatting sqref="D7:F7">
    <cfRule type="expression" dxfId="16" priority="48">
      <formula>D5="RAC"</formula>
    </cfRule>
  </conditionalFormatting>
  <conditionalFormatting sqref="D11:F11">
    <cfRule type="expression" dxfId="15" priority="1">
      <formula>D5="PTAC_Non_Standard_Size "</formula>
    </cfRule>
    <cfRule type="expression" dxfId="14" priority="9">
      <formula>D5="PTAC_Standard_Size"</formula>
    </cfRule>
    <cfRule type="expression" dxfId="13" priority="11">
      <formula>D5="RAC"</formula>
    </cfRule>
    <cfRule type="expression" dxfId="12" priority="13">
      <formula>D5="SPVAC"</formula>
    </cfRule>
  </conditionalFormatting>
  <conditionalFormatting sqref="D13:F13">
    <cfRule type="expression" dxfId="11" priority="2">
      <formula>F5="PTAC_Non_Standard_Size"</formula>
    </cfRule>
    <cfRule type="expression" dxfId="10" priority="4">
      <formula>D5="PTAC_Non_Standard_Size "</formula>
    </cfRule>
    <cfRule type="expression" dxfId="9" priority="8">
      <formula>D5="PTAC_Standard_Size"</formula>
    </cfRule>
    <cfRule type="expression" dxfId="8" priority="10">
      <formula>D5="RAC"</formula>
    </cfRule>
    <cfRule type="expression" dxfId="7" priority="12">
      <formula>D5="SPVAC"</formula>
    </cfRule>
    <cfRule type="expression" dxfId="6" priority="36">
      <formula>D5="PTAC"</formula>
    </cfRule>
  </conditionalFormatting>
  <conditionalFormatting sqref="E10:F10">
    <cfRule type="expression" dxfId="5" priority="19">
      <formula>E5="Evaporative"</formula>
    </cfRule>
  </conditionalFormatting>
  <conditionalFormatting sqref="E11:F11">
    <cfRule type="expression" dxfId="4" priority="18">
      <formula>E5="Evaporative"</formula>
    </cfRule>
  </conditionalFormatting>
  <conditionalFormatting sqref="E12:F12">
    <cfRule type="expression" dxfId="3" priority="17">
      <formula>E5="Evaporative"</formula>
    </cfRule>
  </conditionalFormatting>
  <conditionalFormatting sqref="E13:F13">
    <cfRule type="expression" dxfId="2" priority="7">
      <formula>E5="PTAC_Standard_Size"</formula>
    </cfRule>
    <cfRule type="expression" dxfId="1" priority="14">
      <formula>E5="PTAC"</formula>
    </cfRule>
    <cfRule type="expression" dxfId="0" priority="16">
      <formula>E5="Evaporative"</formula>
    </cfRule>
  </conditionalFormatting>
  <dataValidations count="9">
    <dataValidation type="list" allowBlank="1" showInputMessage="1" showErrorMessage="1" sqref="D6:F6" xr:uid="{5FD7727E-76E0-4544-B65A-2252935225B7}">
      <formula1>INDIRECT(D5)</formula1>
    </dataValidation>
    <dataValidation type="list" allowBlank="1" showInputMessage="1" showErrorMessage="1" sqref="D3:F3" xr:uid="{558D320F-4E10-4585-B219-939CB8768A1A}">
      <formula1>"Retrofit, New Construction"</formula1>
    </dataValidation>
    <dataValidation type="list" allowBlank="1" showInputMessage="1" showErrorMessage="1" sqref="E6:F6" xr:uid="{70FF2C24-D46E-4CBA-8F99-EDC702DECA2B}">
      <formula1>"Before 3/25/2021, On or after 3/25/2021"</formula1>
    </dataValidation>
    <dataValidation type="list" allowBlank="1" showInputMessage="1" showErrorMessage="1" sqref="E4:F4" xr:uid="{C066735F-2EBF-45F8-918C-0A35E3DBB677}">
      <formula1>"Before 4/1/2021, On or after 4/1/2021"</formula1>
    </dataValidation>
    <dataValidation type="list" allowBlank="1" showInputMessage="1" showErrorMessage="1" sqref="D7:F7" xr:uid="{D1977B54-09C1-4D6A-B01C-7842B44E5B14}">
      <formula1>IF(D5="RAC",RACType,"")</formula1>
    </dataValidation>
    <dataValidation type="list" allowBlank="1" showInputMessage="1" showErrorMessage="1" sqref="D2:F2" xr:uid="{61827221-34DD-4A9D-B6FE-AD0077D2E56C}">
      <formula1>$Q$4:$Q$5</formula1>
    </dataValidation>
    <dataValidation type="list" allowBlank="1" showInputMessage="1" showErrorMessage="1" sqref="D5:F5" xr:uid="{B8E74280-C4EB-4CC2-A348-CB840973E62F}">
      <formula1>$Q$9:$Q$16</formula1>
    </dataValidation>
    <dataValidation type="list" allowBlank="1" showInputMessage="1" showErrorMessage="1" sqref="D4" xr:uid="{1EA78FE2-7188-4FF1-A55C-1175693C3FB6}">
      <formula1>"Before 7/31/2024, On or after 7/31/2024"</formula1>
    </dataValidation>
    <dataValidation type="list" allowBlank="1" showInputMessage="1" showErrorMessage="1" sqref="D6" xr:uid="{FD17A1B9-A375-463D-85C3-3BBEBB013DB8}">
      <formula1>INDIRECT("D5")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96E6D-34EC-46C7-86BA-B823BB5A2594}">
  <sheetPr codeName="Sheet4"/>
  <dimension ref="B2:P42"/>
  <sheetViews>
    <sheetView workbookViewId="0"/>
  </sheetViews>
  <sheetFormatPr defaultRowHeight="15" x14ac:dyDescent="0.25"/>
  <cols>
    <col min="1" max="1" width="2.7109375" style="40" customWidth="1"/>
    <col min="2" max="2" width="20.7109375" style="40" customWidth="1"/>
    <col min="3" max="3" width="25.7109375" style="40" customWidth="1"/>
    <col min="4" max="4" width="20.7109375" style="40" customWidth="1"/>
    <col min="5" max="6" width="25.7109375" style="40" customWidth="1"/>
    <col min="7" max="7" width="2.7109375" style="40" customWidth="1"/>
    <col min="8" max="8" width="32.7109375" style="40" customWidth="1"/>
    <col min="9" max="11" width="10.7109375" style="40" customWidth="1"/>
    <col min="12" max="12" width="2.7109375" style="40" customWidth="1"/>
    <col min="13" max="13" width="32.7109375" style="40" customWidth="1"/>
    <col min="14" max="16384" width="9.140625" style="40"/>
  </cols>
  <sheetData>
    <row r="2" spans="2:16" ht="30" customHeight="1" x14ac:dyDescent="0.25">
      <c r="B2" s="44" t="s">
        <v>146</v>
      </c>
      <c r="C2" s="197" t="s">
        <v>176</v>
      </c>
      <c r="D2" s="197"/>
      <c r="E2" s="197"/>
      <c r="F2" s="197"/>
    </row>
    <row r="3" spans="2:16" ht="30" customHeight="1" x14ac:dyDescent="0.25">
      <c r="B3" s="44" t="s">
        <v>147</v>
      </c>
      <c r="C3" s="197" t="s">
        <v>177</v>
      </c>
      <c r="D3" s="197"/>
      <c r="E3" s="197"/>
      <c r="F3" s="197"/>
    </row>
    <row r="4" spans="2:16" ht="9.9499999999999993" customHeight="1" x14ac:dyDescent="0.25"/>
    <row r="5" spans="2:16" x14ac:dyDescent="0.25">
      <c r="B5" s="176" t="s">
        <v>125</v>
      </c>
      <c r="C5" s="177"/>
      <c r="D5" s="177"/>
      <c r="E5" s="177"/>
      <c r="F5" s="178"/>
      <c r="H5" s="176" t="s">
        <v>134</v>
      </c>
      <c r="I5" s="177"/>
      <c r="J5" s="177"/>
      <c r="K5" s="178"/>
      <c r="M5" s="176" t="s">
        <v>126</v>
      </c>
      <c r="N5" s="177"/>
      <c r="O5" s="177"/>
      <c r="P5" s="178"/>
    </row>
    <row r="6" spans="2:16" ht="30" x14ac:dyDescent="0.25">
      <c r="B6" s="44" t="s">
        <v>42</v>
      </c>
      <c r="C6" s="44" t="s">
        <v>43</v>
      </c>
      <c r="D6" s="45" t="s">
        <v>59</v>
      </c>
      <c r="E6" s="45" t="s">
        <v>58</v>
      </c>
      <c r="F6" s="45" t="s">
        <v>57</v>
      </c>
      <c r="H6" s="44" t="s">
        <v>0</v>
      </c>
      <c r="I6" s="44" t="s">
        <v>116</v>
      </c>
      <c r="J6" s="44" t="s">
        <v>117</v>
      </c>
      <c r="K6" s="46" t="s">
        <v>115</v>
      </c>
      <c r="M6" s="44" t="s">
        <v>0</v>
      </c>
      <c r="N6" s="44" t="s">
        <v>116</v>
      </c>
      <c r="O6" s="44" t="s">
        <v>117</v>
      </c>
      <c r="P6" s="46" t="s">
        <v>115</v>
      </c>
    </row>
    <row r="7" spans="2:16" ht="15" customHeight="1" x14ac:dyDescent="0.25">
      <c r="B7" s="196" t="s">
        <v>27</v>
      </c>
      <c r="C7" s="193" t="s">
        <v>146</v>
      </c>
      <c r="D7" s="35" t="s">
        <v>175</v>
      </c>
      <c r="E7" s="113">
        <v>11.9</v>
      </c>
      <c r="F7" s="196"/>
      <c r="H7" s="41" t="s">
        <v>1</v>
      </c>
      <c r="I7" s="42">
        <v>1360</v>
      </c>
      <c r="J7" s="42">
        <v>0</v>
      </c>
      <c r="K7" s="43">
        <v>0.88</v>
      </c>
      <c r="M7" s="41" t="s">
        <v>1</v>
      </c>
      <c r="N7" s="42">
        <v>1343</v>
      </c>
      <c r="O7" s="42">
        <v>0</v>
      </c>
      <c r="P7" s="43">
        <v>0.91</v>
      </c>
    </row>
    <row r="8" spans="2:16" x14ac:dyDescent="0.25">
      <c r="B8" s="191"/>
      <c r="C8" s="194"/>
      <c r="D8" s="35" t="s">
        <v>173</v>
      </c>
      <c r="E8" s="113" t="s">
        <v>135</v>
      </c>
      <c r="F8" s="191"/>
      <c r="H8" s="41" t="s">
        <v>2</v>
      </c>
      <c r="I8" s="42">
        <v>1306</v>
      </c>
      <c r="J8" s="42">
        <v>0</v>
      </c>
      <c r="K8" s="43">
        <v>0.84</v>
      </c>
      <c r="M8" s="41" t="s">
        <v>3</v>
      </c>
      <c r="N8" s="42">
        <v>508</v>
      </c>
      <c r="O8" s="42">
        <v>0</v>
      </c>
      <c r="P8" s="43">
        <v>0.91</v>
      </c>
    </row>
    <row r="9" spans="2:16" x14ac:dyDescent="0.25">
      <c r="B9" s="191"/>
      <c r="C9" s="195"/>
      <c r="D9" s="35" t="s">
        <v>174</v>
      </c>
      <c r="E9" s="113">
        <v>9.5</v>
      </c>
      <c r="F9" s="192"/>
      <c r="H9" s="41" t="s">
        <v>3</v>
      </c>
      <c r="I9" s="42">
        <v>514</v>
      </c>
      <c r="J9" s="42">
        <v>332</v>
      </c>
      <c r="K9" s="43">
        <v>0.88</v>
      </c>
      <c r="M9" s="41" t="s">
        <v>4</v>
      </c>
      <c r="N9" s="42">
        <v>560</v>
      </c>
      <c r="O9" s="42">
        <v>0</v>
      </c>
      <c r="P9" s="43">
        <v>0.91</v>
      </c>
    </row>
    <row r="10" spans="2:16" x14ac:dyDescent="0.25">
      <c r="B10" s="191"/>
      <c r="C10" s="193" t="s">
        <v>147</v>
      </c>
      <c r="D10" s="35" t="s">
        <v>175</v>
      </c>
      <c r="E10" s="113">
        <v>9.3000000000000007</v>
      </c>
      <c r="F10" s="196"/>
      <c r="H10" s="41" t="s">
        <v>4</v>
      </c>
      <c r="I10" s="42">
        <v>567</v>
      </c>
      <c r="J10" s="42">
        <v>351</v>
      </c>
      <c r="K10" s="43">
        <v>0.88</v>
      </c>
      <c r="M10" s="41" t="s">
        <v>5</v>
      </c>
      <c r="N10" s="42">
        <v>479</v>
      </c>
      <c r="O10" s="42">
        <v>0</v>
      </c>
      <c r="P10" s="43">
        <v>0.87</v>
      </c>
    </row>
    <row r="11" spans="2:16" x14ac:dyDescent="0.25">
      <c r="B11" s="191"/>
      <c r="C11" s="194"/>
      <c r="D11" s="35" t="s">
        <v>173</v>
      </c>
      <c r="E11" s="36" t="s">
        <v>136</v>
      </c>
      <c r="F11" s="191"/>
      <c r="H11" s="41" t="s">
        <v>5</v>
      </c>
      <c r="I11" s="42">
        <v>485</v>
      </c>
      <c r="J11" s="42">
        <v>351</v>
      </c>
      <c r="K11" s="43">
        <v>0.84</v>
      </c>
      <c r="M11" s="41" t="s">
        <v>7</v>
      </c>
      <c r="N11" s="42">
        <v>961</v>
      </c>
      <c r="O11" s="42">
        <v>0</v>
      </c>
      <c r="P11" s="43">
        <v>0.8</v>
      </c>
    </row>
    <row r="12" spans="2:16" x14ac:dyDescent="0.25">
      <c r="B12" s="192"/>
      <c r="C12" s="195"/>
      <c r="D12" s="35" t="s">
        <v>174</v>
      </c>
      <c r="E12" s="36">
        <v>7.6</v>
      </c>
      <c r="F12" s="192"/>
      <c r="H12" s="41" t="s">
        <v>6</v>
      </c>
      <c r="I12" s="42">
        <v>1249</v>
      </c>
      <c r="J12" s="42">
        <v>0</v>
      </c>
      <c r="K12" s="43">
        <v>0.84</v>
      </c>
      <c r="M12" s="41" t="s">
        <v>12</v>
      </c>
      <c r="N12" s="42">
        <v>958</v>
      </c>
      <c r="O12" s="42">
        <v>0</v>
      </c>
      <c r="P12" s="43">
        <v>0.38</v>
      </c>
    </row>
    <row r="13" spans="2:16" x14ac:dyDescent="0.25">
      <c r="B13" s="196" t="s">
        <v>28</v>
      </c>
      <c r="C13" s="193" t="s">
        <v>146</v>
      </c>
      <c r="D13" s="35" t="s">
        <v>175</v>
      </c>
      <c r="E13" s="36">
        <v>11.9</v>
      </c>
      <c r="F13" s="36">
        <v>3.3</v>
      </c>
      <c r="H13" s="41" t="s">
        <v>7</v>
      </c>
      <c r="I13" s="42">
        <v>973</v>
      </c>
      <c r="J13" s="42">
        <v>0</v>
      </c>
      <c r="K13" s="43">
        <v>0.78</v>
      </c>
      <c r="M13" s="41" t="s">
        <v>13</v>
      </c>
      <c r="N13" s="42">
        <v>1174</v>
      </c>
      <c r="O13" s="42">
        <v>0</v>
      </c>
      <c r="P13" s="43">
        <v>0.81</v>
      </c>
    </row>
    <row r="14" spans="2:16" x14ac:dyDescent="0.25">
      <c r="B14" s="191"/>
      <c r="C14" s="194"/>
      <c r="D14" s="35" t="s">
        <v>173</v>
      </c>
      <c r="E14" s="36" t="s">
        <v>135</v>
      </c>
      <c r="F14" s="36" t="s">
        <v>158</v>
      </c>
      <c r="H14" s="41" t="s">
        <v>8</v>
      </c>
      <c r="I14" s="42">
        <v>1196</v>
      </c>
      <c r="J14" s="42">
        <v>0</v>
      </c>
      <c r="K14" s="43">
        <v>0.79</v>
      </c>
      <c r="M14" s="41" t="s">
        <v>14</v>
      </c>
      <c r="N14" s="42">
        <v>1267</v>
      </c>
      <c r="O14" s="42">
        <v>0</v>
      </c>
      <c r="P14" s="43">
        <v>0.76</v>
      </c>
    </row>
    <row r="15" spans="2:16" x14ac:dyDescent="0.25">
      <c r="B15" s="191"/>
      <c r="C15" s="195"/>
      <c r="D15" s="35" t="s">
        <v>174</v>
      </c>
      <c r="E15" s="36">
        <v>9.5</v>
      </c>
      <c r="F15" s="36">
        <v>2.9</v>
      </c>
      <c r="H15" s="41" t="s">
        <v>9</v>
      </c>
      <c r="I15" s="42">
        <v>970</v>
      </c>
      <c r="J15" s="42">
        <v>0</v>
      </c>
      <c r="K15" s="43">
        <v>0.85</v>
      </c>
      <c r="M15" s="41" t="s">
        <v>15</v>
      </c>
      <c r="N15" s="42">
        <v>1218</v>
      </c>
      <c r="O15" s="42">
        <v>0</v>
      </c>
      <c r="P15" s="43">
        <v>0.76</v>
      </c>
    </row>
    <row r="16" spans="2:16" x14ac:dyDescent="0.25">
      <c r="B16" s="191"/>
      <c r="C16" s="193" t="s">
        <v>147</v>
      </c>
      <c r="D16" s="35" t="s">
        <v>175</v>
      </c>
      <c r="E16" s="36">
        <v>9.3000000000000007</v>
      </c>
      <c r="F16" s="36">
        <v>2.7</v>
      </c>
      <c r="H16" s="41" t="s">
        <v>10</v>
      </c>
      <c r="I16" s="42">
        <v>1700</v>
      </c>
      <c r="J16" s="42">
        <v>254</v>
      </c>
      <c r="K16" s="43">
        <v>0.61</v>
      </c>
      <c r="M16" s="41" t="s">
        <v>17</v>
      </c>
      <c r="N16" s="42">
        <v>1361</v>
      </c>
      <c r="O16" s="42">
        <v>0</v>
      </c>
      <c r="P16" s="43">
        <v>0.83</v>
      </c>
    </row>
    <row r="17" spans="2:16" x14ac:dyDescent="0.25">
      <c r="B17" s="191"/>
      <c r="C17" s="194"/>
      <c r="D17" s="35" t="s">
        <v>173</v>
      </c>
      <c r="E17" s="36" t="s">
        <v>136</v>
      </c>
      <c r="F17" s="36" t="s">
        <v>137</v>
      </c>
      <c r="H17" s="41" t="s">
        <v>11</v>
      </c>
      <c r="I17" s="42">
        <v>1254</v>
      </c>
      <c r="J17" s="42">
        <v>119</v>
      </c>
      <c r="K17" s="43">
        <v>0.37</v>
      </c>
      <c r="M17" s="41" t="s">
        <v>18</v>
      </c>
      <c r="N17" s="42">
        <v>698</v>
      </c>
      <c r="O17" s="42">
        <v>0</v>
      </c>
      <c r="P17" s="43">
        <v>0.75</v>
      </c>
    </row>
    <row r="18" spans="2:16" ht="15.75" thickBot="1" x14ac:dyDescent="0.3">
      <c r="B18" s="192"/>
      <c r="C18" s="195"/>
      <c r="D18" s="35" t="s">
        <v>174</v>
      </c>
      <c r="E18" s="36">
        <v>7.6</v>
      </c>
      <c r="F18" s="36">
        <v>2.5</v>
      </c>
      <c r="H18" s="41" t="s">
        <v>12</v>
      </c>
      <c r="I18" s="42">
        <v>970</v>
      </c>
      <c r="J18" s="42">
        <v>119</v>
      </c>
      <c r="K18" s="43">
        <v>0.37</v>
      </c>
      <c r="M18" s="83" t="s">
        <v>20</v>
      </c>
      <c r="N18" s="84">
        <v>1213</v>
      </c>
      <c r="O18" s="84">
        <v>0</v>
      </c>
      <c r="P18" s="85">
        <v>0.38</v>
      </c>
    </row>
    <row r="19" spans="2:16" ht="15" customHeight="1" x14ac:dyDescent="0.25">
      <c r="B19" s="188" t="s">
        <v>139</v>
      </c>
      <c r="C19" s="193" t="s">
        <v>138</v>
      </c>
      <c r="D19" s="35" t="s">
        <v>130</v>
      </c>
      <c r="E19" s="36">
        <v>11</v>
      </c>
      <c r="F19" s="198"/>
      <c r="H19" s="41" t="s">
        <v>13</v>
      </c>
      <c r="I19" s="42">
        <v>1189</v>
      </c>
      <c r="J19" s="42">
        <v>119</v>
      </c>
      <c r="K19" s="43">
        <v>0.79</v>
      </c>
      <c r="M19" s="179" t="s">
        <v>189</v>
      </c>
      <c r="N19" s="180"/>
      <c r="O19" s="180"/>
      <c r="P19" s="181"/>
    </row>
    <row r="20" spans="2:16" x14ac:dyDescent="0.25">
      <c r="B20" s="189"/>
      <c r="C20" s="194"/>
      <c r="D20" s="35" t="s">
        <v>131</v>
      </c>
      <c r="E20" s="36">
        <v>10</v>
      </c>
      <c r="F20" s="199"/>
      <c r="H20" s="41" t="s">
        <v>14</v>
      </c>
      <c r="I20" s="42">
        <v>1283</v>
      </c>
      <c r="J20" s="42">
        <v>425</v>
      </c>
      <c r="K20" s="43">
        <v>0.74</v>
      </c>
      <c r="M20" s="185"/>
      <c r="N20" s="186"/>
      <c r="O20" s="186"/>
      <c r="P20" s="187"/>
    </row>
    <row r="21" spans="2:16" ht="15.75" thickBot="1" x14ac:dyDescent="0.3">
      <c r="B21" s="190"/>
      <c r="C21" s="195"/>
      <c r="D21" s="35" t="s">
        <v>132</v>
      </c>
      <c r="E21" s="36">
        <v>10</v>
      </c>
      <c r="F21" s="200"/>
      <c r="H21" s="41" t="s">
        <v>15</v>
      </c>
      <c r="I21" s="42">
        <v>1234</v>
      </c>
      <c r="J21" s="42">
        <v>499</v>
      </c>
      <c r="K21" s="43">
        <v>0.74</v>
      </c>
      <c r="M21" s="182"/>
      <c r="N21" s="183"/>
      <c r="O21" s="183"/>
      <c r="P21" s="184"/>
    </row>
    <row r="22" spans="2:16" x14ac:dyDescent="0.25">
      <c r="B22" s="188" t="s">
        <v>140</v>
      </c>
      <c r="C22" s="193" t="s">
        <v>138</v>
      </c>
      <c r="D22" s="35" t="s">
        <v>130</v>
      </c>
      <c r="E22" s="36">
        <v>11</v>
      </c>
      <c r="F22" s="36">
        <v>3.3</v>
      </c>
      <c r="H22" s="41" t="s">
        <v>16</v>
      </c>
      <c r="I22" s="42">
        <v>1489</v>
      </c>
      <c r="J22" s="42">
        <v>312</v>
      </c>
      <c r="K22" s="43">
        <v>0.78</v>
      </c>
    </row>
    <row r="23" spans="2:16" x14ac:dyDescent="0.25">
      <c r="B23" s="191"/>
      <c r="C23" s="194"/>
      <c r="D23" s="35" t="s">
        <v>131</v>
      </c>
      <c r="E23" s="36">
        <v>10</v>
      </c>
      <c r="F23" s="36">
        <v>3</v>
      </c>
      <c r="H23" s="41" t="s">
        <v>17</v>
      </c>
      <c r="I23" s="42">
        <v>1378</v>
      </c>
      <c r="J23" s="42">
        <v>365</v>
      </c>
      <c r="K23" s="43">
        <v>0.8</v>
      </c>
    </row>
    <row r="24" spans="2:16" x14ac:dyDescent="0.25">
      <c r="B24" s="192"/>
      <c r="C24" s="195"/>
      <c r="D24" s="35" t="s">
        <v>132</v>
      </c>
      <c r="E24" s="36">
        <v>10.1</v>
      </c>
      <c r="F24" s="36">
        <v>3</v>
      </c>
      <c r="H24" s="41" t="s">
        <v>18</v>
      </c>
      <c r="I24" s="42">
        <v>707</v>
      </c>
      <c r="J24" s="42">
        <v>0</v>
      </c>
      <c r="K24" s="43">
        <v>0.73</v>
      </c>
    </row>
    <row r="25" spans="2:16" x14ac:dyDescent="0.25">
      <c r="B25" s="196" t="s">
        <v>29</v>
      </c>
      <c r="C25" s="173" t="s">
        <v>53</v>
      </c>
      <c r="D25" s="35" t="s">
        <v>47</v>
      </c>
      <c r="E25" s="36">
        <v>11</v>
      </c>
      <c r="F25" s="196"/>
      <c r="H25" s="41" t="s">
        <v>19</v>
      </c>
      <c r="I25" s="42">
        <v>1517</v>
      </c>
      <c r="J25" s="42">
        <v>0</v>
      </c>
      <c r="K25" s="43">
        <v>0.73</v>
      </c>
    </row>
    <row r="26" spans="2:16" ht="15.75" thickBot="1" x14ac:dyDescent="0.3">
      <c r="B26" s="191"/>
      <c r="C26" s="174"/>
      <c r="D26" s="35" t="s">
        <v>71</v>
      </c>
      <c r="E26" s="36">
        <v>10.9</v>
      </c>
      <c r="F26" s="191"/>
      <c r="H26" s="83" t="s">
        <v>20</v>
      </c>
      <c r="I26" s="84">
        <v>1123</v>
      </c>
      <c r="J26" s="84">
        <v>119</v>
      </c>
      <c r="K26" s="85">
        <v>0.37</v>
      </c>
    </row>
    <row r="27" spans="2:16" ht="15" customHeight="1" x14ac:dyDescent="0.25">
      <c r="B27" s="191"/>
      <c r="C27" s="174"/>
      <c r="D27" s="35" t="s">
        <v>72</v>
      </c>
      <c r="E27" s="36">
        <v>10.7</v>
      </c>
      <c r="F27" s="191"/>
      <c r="H27" s="179" t="s">
        <v>188</v>
      </c>
      <c r="I27" s="180"/>
      <c r="J27" s="180"/>
      <c r="K27" s="181"/>
    </row>
    <row r="28" spans="2:16" x14ac:dyDescent="0.25">
      <c r="B28" s="191"/>
      <c r="C28" s="174"/>
      <c r="D28" s="35" t="s">
        <v>73</v>
      </c>
      <c r="E28" s="36">
        <v>9.4</v>
      </c>
      <c r="F28" s="191"/>
      <c r="H28" s="185"/>
      <c r="I28" s="186"/>
      <c r="J28" s="186"/>
      <c r="K28" s="187"/>
    </row>
    <row r="29" spans="2:16" ht="15.75" thickBot="1" x14ac:dyDescent="0.3">
      <c r="B29" s="191"/>
      <c r="C29" s="175"/>
      <c r="D29" s="35" t="s">
        <v>74</v>
      </c>
      <c r="E29" s="36">
        <v>9</v>
      </c>
      <c r="F29" s="192"/>
      <c r="H29" s="182"/>
      <c r="I29" s="183"/>
      <c r="J29" s="183"/>
      <c r="K29" s="184"/>
    </row>
    <row r="30" spans="2:16" x14ac:dyDescent="0.25">
      <c r="B30" s="191"/>
      <c r="C30" s="173" t="s">
        <v>54</v>
      </c>
      <c r="D30" s="35" t="s">
        <v>47</v>
      </c>
      <c r="E30" s="36">
        <v>10</v>
      </c>
      <c r="F30" s="196"/>
    </row>
    <row r="31" spans="2:16" x14ac:dyDescent="0.25">
      <c r="B31" s="191"/>
      <c r="C31" s="174"/>
      <c r="D31" s="35" t="s">
        <v>75</v>
      </c>
      <c r="E31" s="36">
        <v>9.6</v>
      </c>
      <c r="F31" s="191"/>
    </row>
    <row r="32" spans="2:16" x14ac:dyDescent="0.25">
      <c r="B32" s="191"/>
      <c r="C32" s="174"/>
      <c r="D32" s="35" t="s">
        <v>76</v>
      </c>
      <c r="E32" s="36">
        <v>9.5</v>
      </c>
      <c r="F32" s="191"/>
    </row>
    <row r="33" spans="2:6" x14ac:dyDescent="0.25">
      <c r="B33" s="191"/>
      <c r="C33" s="174"/>
      <c r="D33" s="35" t="s">
        <v>72</v>
      </c>
      <c r="E33" s="36">
        <v>9.3000000000000007</v>
      </c>
      <c r="F33" s="191"/>
    </row>
    <row r="34" spans="2:6" x14ac:dyDescent="0.25">
      <c r="B34" s="191"/>
      <c r="C34" s="175"/>
      <c r="D34" s="35" t="s">
        <v>77</v>
      </c>
      <c r="E34" s="36">
        <v>9.4</v>
      </c>
      <c r="F34" s="192"/>
    </row>
    <row r="35" spans="2:6" x14ac:dyDescent="0.25">
      <c r="B35" s="191"/>
      <c r="C35" s="173" t="s">
        <v>55</v>
      </c>
      <c r="D35" s="35" t="s">
        <v>79</v>
      </c>
      <c r="E35" s="36">
        <v>9.8000000000000007</v>
      </c>
      <c r="F35" s="196"/>
    </row>
    <row r="36" spans="2:6" x14ac:dyDescent="0.25">
      <c r="B36" s="191"/>
      <c r="C36" s="175"/>
      <c r="D36" s="35" t="s">
        <v>77</v>
      </c>
      <c r="E36" s="36">
        <v>9.3000000000000007</v>
      </c>
      <c r="F36" s="192"/>
    </row>
    <row r="37" spans="2:6" x14ac:dyDescent="0.25">
      <c r="B37" s="191"/>
      <c r="C37" s="173" t="s">
        <v>56</v>
      </c>
      <c r="D37" s="35" t="s">
        <v>48</v>
      </c>
      <c r="E37" s="36">
        <v>9.3000000000000007</v>
      </c>
      <c r="F37" s="196"/>
    </row>
    <row r="38" spans="2:6" x14ac:dyDescent="0.25">
      <c r="B38" s="191"/>
      <c r="C38" s="175"/>
      <c r="D38" s="35" t="s">
        <v>78</v>
      </c>
      <c r="E38" s="36">
        <v>8.6999999999999993</v>
      </c>
      <c r="F38" s="192"/>
    </row>
    <row r="39" spans="2:6" x14ac:dyDescent="0.25">
      <c r="B39" s="191"/>
      <c r="C39" s="39" t="s">
        <v>38</v>
      </c>
      <c r="D39" s="35" t="s">
        <v>49</v>
      </c>
      <c r="E39" s="36">
        <v>9.5</v>
      </c>
      <c r="F39" s="1"/>
    </row>
    <row r="40" spans="2:6" ht="15.75" thickBot="1" x14ac:dyDescent="0.3">
      <c r="B40" s="191"/>
      <c r="C40" s="65" t="s">
        <v>39</v>
      </c>
      <c r="D40" s="81" t="s">
        <v>49</v>
      </c>
      <c r="E40" s="82">
        <v>10.4</v>
      </c>
      <c r="F40" s="64"/>
    </row>
    <row r="41" spans="2:6" x14ac:dyDescent="0.25">
      <c r="B41" s="179" t="s">
        <v>187</v>
      </c>
      <c r="C41" s="180"/>
      <c r="D41" s="180"/>
      <c r="E41" s="180"/>
      <c r="F41" s="181"/>
    </row>
    <row r="42" spans="2:6" ht="15.75" thickBot="1" x14ac:dyDescent="0.3">
      <c r="B42" s="182"/>
      <c r="C42" s="183"/>
      <c r="D42" s="183"/>
      <c r="E42" s="183"/>
      <c r="F42" s="184"/>
    </row>
  </sheetData>
  <sheetProtection algorithmName="SHA-512" hashValue="YYEzGqKz/h0FjggL10rNKxCA+OBmPseBNKL5aaNfrDN5FkPHRXvBq1iwcLMhlfmDrJfEkGVBajH3awnVZO5hWw==" saltValue="kdcsUuVnkvlE4pMWRTPucg==" spinCount="100000" sheet="1" objects="1" scenarios="1"/>
  <mergeCells count="30">
    <mergeCell ref="F25:F29"/>
    <mergeCell ref="F30:F34"/>
    <mergeCell ref="F35:F36"/>
    <mergeCell ref="F37:F38"/>
    <mergeCell ref="C2:F2"/>
    <mergeCell ref="C3:F3"/>
    <mergeCell ref="B5:F5"/>
    <mergeCell ref="C16:C18"/>
    <mergeCell ref="F19:F21"/>
    <mergeCell ref="C7:C9"/>
    <mergeCell ref="B7:B12"/>
    <mergeCell ref="C10:C12"/>
    <mergeCell ref="F10:F12"/>
    <mergeCell ref="F7:F9"/>
    <mergeCell ref="H5:K5"/>
    <mergeCell ref="M5:P5"/>
    <mergeCell ref="B41:F42"/>
    <mergeCell ref="H27:K29"/>
    <mergeCell ref="M19:P21"/>
    <mergeCell ref="C30:C34"/>
    <mergeCell ref="C35:C36"/>
    <mergeCell ref="C37:C38"/>
    <mergeCell ref="B19:B21"/>
    <mergeCell ref="B22:B24"/>
    <mergeCell ref="C25:C29"/>
    <mergeCell ref="C19:C21"/>
    <mergeCell ref="C22:C24"/>
    <mergeCell ref="B25:B40"/>
    <mergeCell ref="B13:B18"/>
    <mergeCell ref="C13:C1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837650f-4e7f-463e-8c1d-d4d3a33576d1">
      <Terms xmlns="http://schemas.microsoft.com/office/infopath/2007/PartnerControls"/>
    </lcf76f155ced4ddcb4097134ff3c332f>
    <TaxCatchAll xmlns="e22cd451-935e-461d-9eac-2877c110c69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BFD3B6FA49D149A50CBEE50AA6A606" ma:contentTypeVersion="14" ma:contentTypeDescription="Create a new document." ma:contentTypeScope="" ma:versionID="97d009dcdad65fd67c1020f9a84fab8c">
  <xsd:schema xmlns:xsd="http://www.w3.org/2001/XMLSchema" xmlns:xs="http://www.w3.org/2001/XMLSchema" xmlns:p="http://schemas.microsoft.com/office/2006/metadata/properties" xmlns:ns2="9837650f-4e7f-463e-8c1d-d4d3a33576d1" xmlns:ns3="e22cd451-935e-461d-9eac-2877c110c691" targetNamespace="http://schemas.microsoft.com/office/2006/metadata/properties" ma:root="true" ma:fieldsID="5fcd282138a1040cb806a43d0b5c48ed" ns2:_="" ns3:_="">
    <xsd:import namespace="9837650f-4e7f-463e-8c1d-d4d3a33576d1"/>
    <xsd:import namespace="e22cd451-935e-461d-9eac-2877c110c6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37650f-4e7f-463e-8c1d-d4d3a33576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626392cd-2412-4e4b-807b-434ade0b29f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2cd451-935e-461d-9eac-2877c110c69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cb7c3823-e93c-4d7b-93a3-2d416322b822}" ma:internalName="TaxCatchAll" ma:showField="CatchAllData" ma:web="e22cd451-935e-461d-9eac-2877c110c6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6AD1BC-D47B-47C1-9E4F-D9186440A73F}">
  <ds:schemaRefs>
    <ds:schemaRef ds:uri="http://schemas.microsoft.com/office/2006/metadata/properties"/>
    <ds:schemaRef ds:uri="http://schemas.microsoft.com/office/infopath/2007/PartnerControls"/>
    <ds:schemaRef ds:uri="9837650f-4e7f-463e-8c1d-d4d3a33576d1"/>
    <ds:schemaRef ds:uri="e22cd451-935e-461d-9eac-2877c110c691"/>
  </ds:schemaRefs>
</ds:datastoreItem>
</file>

<file path=customXml/itemProps2.xml><?xml version="1.0" encoding="utf-8"?>
<ds:datastoreItem xmlns:ds="http://schemas.openxmlformats.org/officeDocument/2006/customXml" ds:itemID="{F82052FC-04D2-4F42-A4FB-3A791A014D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FE0C27D-3414-4B05-9E85-572B743A92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37650f-4e7f-463e-8c1d-d4d3a33576d1"/>
    <ds:schemaRef ds:uri="e22cd451-935e-461d-9eac-2877c110c6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11</vt:i4>
      </vt:variant>
    </vt:vector>
  </HeadingPairs>
  <TitlesOfParts>
    <vt:vector size="15" baseType="lpstr">
      <vt:lpstr>Project Info</vt:lpstr>
      <vt:lpstr>Summary</vt:lpstr>
      <vt:lpstr>Inventory</vt:lpstr>
      <vt:lpstr>Factor Tables</vt:lpstr>
      <vt:lpstr>Evaporative</vt:lpstr>
      <vt:lpstr>PTAC</vt:lpstr>
      <vt:lpstr>PTAC_Non_Standard_Size</vt:lpstr>
      <vt:lpstr>PTAC_Standard_Size</vt:lpstr>
      <vt:lpstr>PTHP</vt:lpstr>
      <vt:lpstr>PTHP_Non_Standard_Size</vt:lpstr>
      <vt:lpstr>PTHP_Standard_Size</vt:lpstr>
      <vt:lpstr>RAC</vt:lpstr>
      <vt:lpstr>RACType</vt:lpstr>
      <vt:lpstr>SPVAC</vt:lpstr>
      <vt:lpstr>SPVHP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Stanaland</dc:creator>
  <cp:lastModifiedBy>Christopher Stanaland</cp:lastModifiedBy>
  <dcterms:created xsi:type="dcterms:W3CDTF">2020-01-14T16:43:11Z</dcterms:created>
  <dcterms:modified xsi:type="dcterms:W3CDTF">2026-02-16T15:24:05Z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0x01010048BFD3B6FA49D149A50CBEE50AA6A606</vt:lpwstr>
  </property>
</Properties>
</file>