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evilacquaknight-my.sharepoint.com/personal/cstanaland_frontierenergy_com/Documents/Files/"/>
    </mc:Choice>
  </mc:AlternateContent>
  <xr:revisionPtr revIDLastSave="0" documentId="8_{5BCDFEFE-6222-4EB9-BC22-3BB0B73360B8}" xr6:coauthVersionLast="47" xr6:coauthVersionMax="47" xr10:uidLastSave="{00000000-0000-0000-0000-000000000000}"/>
  <workbookProtection workbookAlgorithmName="SHA-512" workbookHashValue="7ZiI5htzRGuO668zjLP8YPtMbD3Ed9mx9pFFXj9JB/Ct4Jz9CNU9BVUxEp96xN5KK/k2b5nD6fpdXq6HZO+vOg==" workbookSaltValue="bK1xDwIJukxmY8ES9Ovyow==" workbookSpinCount="100000" lockStructure="1"/>
  <bookViews>
    <workbookView xWindow="-22335" yWindow="885" windowWidth="19230" windowHeight="13110" xr2:uid="{FEA71584-D912-4513-AE76-9F2D5AD22523}"/>
  </bookViews>
  <sheets>
    <sheet name="Project Info" sheetId="4" r:id="rId1"/>
    <sheet name="Summary" sheetId="5" r:id="rId2"/>
    <sheet name="Inventory" sheetId="2" r:id="rId3"/>
    <sheet name="Factor Tables" sheetId="3" r:id="rId4"/>
  </sheets>
  <externalReferences>
    <externalReference r:id="rId5"/>
    <externalReference r:id="rId6"/>
  </externalReferences>
  <definedNames>
    <definedName name="BldgTypes" localSheetId="1">'[1]Inventory &amp; Factor Tables'!$P$7:$P$26</definedName>
    <definedName name="BldgTypes">'[2]Inventory &amp; Factor Tables'!$P$7:$P$26</definedName>
    <definedName name="PTACType" localSheetId="1">'[1]Inventory &amp; Factor Tables'!$B$41:$B$42</definedName>
    <definedName name="PTACType">'[2]Inventory &amp; Factor Tables'!$B$41:$B$42</definedName>
    <definedName name="RACType" localSheetId="1">'[1]Inventory &amp; Factor Tables'!$B$44:$B$49</definedName>
    <definedName name="RACType">'[2]Inventory &amp; Factor Tables'!$B$44:$B$49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2" l="1"/>
  <c r="C11" i="2" s="1"/>
  <c r="C17" i="2" s="1"/>
  <c r="G10" i="2"/>
  <c r="G11" i="2" s="1"/>
  <c r="S18" i="2" s="1"/>
  <c r="F10" i="2"/>
  <c r="F11" i="2" s="1"/>
  <c r="Q18" i="2" s="1"/>
  <c r="E10" i="2"/>
  <c r="E11" i="2" s="1"/>
  <c r="O13" i="2" s="1"/>
  <c r="D10" i="2"/>
  <c r="D11" i="2" s="1"/>
  <c r="M18" i="2" s="1"/>
  <c r="Q13" i="2" l="1"/>
  <c r="P17" i="2"/>
  <c r="Q7" i="2"/>
  <c r="P5" i="2"/>
  <c r="P11" i="2"/>
  <c r="F17" i="2"/>
  <c r="N7" i="2"/>
  <c r="N13" i="2"/>
  <c r="O3" i="2"/>
  <c r="O9" i="2"/>
  <c r="O15" i="2"/>
  <c r="N12" i="2"/>
  <c r="O8" i="2"/>
  <c r="O14" i="2"/>
  <c r="N8" i="2"/>
  <c r="N14" i="2"/>
  <c r="O4" i="2"/>
  <c r="O10" i="2"/>
  <c r="O16" i="2"/>
  <c r="N6" i="2"/>
  <c r="N18" i="2"/>
  <c r="N3" i="2"/>
  <c r="N15" i="2"/>
  <c r="O5" i="2"/>
  <c r="O17" i="2"/>
  <c r="N4" i="2"/>
  <c r="N10" i="2"/>
  <c r="N16" i="2"/>
  <c r="O6" i="2"/>
  <c r="O12" i="2"/>
  <c r="O18" i="2"/>
  <c r="N9" i="2"/>
  <c r="O11" i="2"/>
  <c r="E17" i="2"/>
  <c r="N5" i="2"/>
  <c r="N11" i="2"/>
  <c r="N17" i="2"/>
  <c r="O7" i="2"/>
  <c r="D17" i="2"/>
  <c r="J3" i="2"/>
  <c r="K3" i="2"/>
  <c r="R9" i="2"/>
  <c r="R5" i="2"/>
  <c r="R17" i="2"/>
  <c r="R6" i="2"/>
  <c r="R12" i="2"/>
  <c r="R18" i="2"/>
  <c r="S8" i="2"/>
  <c r="S14" i="2"/>
  <c r="S13" i="2"/>
  <c r="R7" i="2"/>
  <c r="R13" i="2"/>
  <c r="S3" i="2"/>
  <c r="S9" i="2"/>
  <c r="S15" i="2"/>
  <c r="R15" i="2"/>
  <c r="R11" i="2"/>
  <c r="S7" i="2"/>
  <c r="R8" i="2"/>
  <c r="R14" i="2"/>
  <c r="S4" i="2"/>
  <c r="S10" i="2"/>
  <c r="S16" i="2"/>
  <c r="R3" i="2"/>
  <c r="S5" i="2"/>
  <c r="S11" i="2"/>
  <c r="S17" i="2"/>
  <c r="G17" i="2"/>
  <c r="R4" i="2"/>
  <c r="R10" i="2"/>
  <c r="R16" i="2"/>
  <c r="S6" i="2"/>
  <c r="S12" i="2"/>
  <c r="P6" i="2"/>
  <c r="P12" i="2"/>
  <c r="P18" i="2"/>
  <c r="Q8" i="2"/>
  <c r="Q14" i="2"/>
  <c r="Q3" i="2"/>
  <c r="P7" i="2"/>
  <c r="P13" i="2"/>
  <c r="Q9" i="2"/>
  <c r="Q15" i="2"/>
  <c r="P8" i="2"/>
  <c r="P14" i="2"/>
  <c r="Q4" i="2"/>
  <c r="Q10" i="2"/>
  <c r="Q16" i="2"/>
  <c r="P3" i="2"/>
  <c r="P9" i="2"/>
  <c r="P15" i="2"/>
  <c r="Q5" i="2"/>
  <c r="Q11" i="2"/>
  <c r="Q17" i="2"/>
  <c r="P4" i="2"/>
  <c r="P10" i="2"/>
  <c r="P16" i="2"/>
  <c r="Q6" i="2"/>
  <c r="Q12" i="2"/>
  <c r="L7" i="2"/>
  <c r="L13" i="2"/>
  <c r="M8" i="2"/>
  <c r="M14" i="2"/>
  <c r="L6" i="2"/>
  <c r="L12" i="2"/>
  <c r="L18" i="2"/>
  <c r="M7" i="2"/>
  <c r="M13" i="2"/>
  <c r="L8" i="2"/>
  <c r="L14" i="2"/>
  <c r="M3" i="2"/>
  <c r="M9" i="2"/>
  <c r="M15" i="2"/>
  <c r="L3" i="2"/>
  <c r="L9" i="2"/>
  <c r="L15" i="2"/>
  <c r="M4" i="2"/>
  <c r="M10" i="2"/>
  <c r="M16" i="2"/>
  <c r="L4" i="2"/>
  <c r="L10" i="2"/>
  <c r="L16" i="2"/>
  <c r="M5" i="2"/>
  <c r="M11" i="2"/>
  <c r="M17" i="2"/>
  <c r="L5" i="2"/>
  <c r="L11" i="2"/>
  <c r="L17" i="2"/>
  <c r="M6" i="2"/>
  <c r="M12" i="2"/>
  <c r="K14" i="2"/>
  <c r="J6" i="2"/>
  <c r="J12" i="2"/>
  <c r="J18" i="2"/>
  <c r="K8" i="2"/>
  <c r="J7" i="2"/>
  <c r="J13" i="2"/>
  <c r="K9" i="2"/>
  <c r="K15" i="2"/>
  <c r="J9" i="2"/>
  <c r="J15" i="2"/>
  <c r="K5" i="2"/>
  <c r="K11" i="2"/>
  <c r="K17" i="2"/>
  <c r="J4" i="2"/>
  <c r="J10" i="2"/>
  <c r="J16" i="2"/>
  <c r="K6" i="2"/>
  <c r="K12" i="2"/>
  <c r="K18" i="2"/>
  <c r="J5" i="2"/>
  <c r="J11" i="2"/>
  <c r="J17" i="2"/>
  <c r="K7" i="2"/>
  <c r="K13" i="2"/>
  <c r="J8" i="2"/>
  <c r="J14" i="2"/>
  <c r="K4" i="2"/>
  <c r="K10" i="2"/>
  <c r="K16" i="2"/>
  <c r="D3" i="4"/>
  <c r="N19" i="2" l="1"/>
  <c r="E12" i="2" s="1"/>
  <c r="O19" i="2"/>
  <c r="E13" i="2" s="1"/>
  <c r="S19" i="2"/>
  <c r="G13" i="2" s="1"/>
  <c r="R19" i="2"/>
  <c r="G12" i="2" s="1"/>
  <c r="P19" i="2"/>
  <c r="F12" i="2" s="1"/>
  <c r="Q19" i="2"/>
  <c r="F13" i="2" s="1"/>
  <c r="L19" i="2"/>
  <c r="D12" i="2" s="1"/>
  <c r="M19" i="2"/>
  <c r="D13" i="2" s="1"/>
  <c r="J19" i="2"/>
  <c r="C12" i="2" s="1"/>
  <c r="K19" i="2"/>
  <c r="C13" i="2" s="1"/>
  <c r="A1" i="5"/>
  <c r="E16" i="2" l="1"/>
  <c r="E15" i="2" s="1"/>
  <c r="F16" i="2"/>
  <c r="F15" i="2" s="1"/>
  <c r="D16" i="2"/>
  <c r="D15" i="2" s="1"/>
  <c r="G16" i="2"/>
  <c r="G15" i="2" s="1"/>
  <c r="C16" i="2"/>
  <c r="C6" i="5"/>
  <c r="I14" i="4" s="1"/>
  <c r="D12" i="5" l="1"/>
  <c r="D14" i="5"/>
  <c r="D11" i="5"/>
  <c r="C15" i="2"/>
  <c r="D13" i="5"/>
  <c r="C12" i="5" l="1"/>
  <c r="C14" i="5"/>
  <c r="D5" i="5"/>
  <c r="E14" i="4" s="1"/>
  <c r="C13" i="5"/>
  <c r="C11" i="5"/>
  <c r="C5" i="5" l="1"/>
  <c r="B14" i="4" s="1"/>
</calcChain>
</file>

<file path=xl/sharedStrings.xml><?xml version="1.0" encoding="utf-8"?>
<sst xmlns="http://schemas.openxmlformats.org/spreadsheetml/2006/main" count="181" uniqueCount="117">
  <si>
    <t>Solid Door</t>
  </si>
  <si>
    <t>Glass Door</t>
  </si>
  <si>
    <t>Savings Tables</t>
  </si>
  <si>
    <t>Baseline Energy Consumption</t>
  </si>
  <si>
    <t>0 &lt; V &lt; 15</t>
  </si>
  <si>
    <t>Refrigerator</t>
  </si>
  <si>
    <t>Freezer</t>
  </si>
  <si>
    <t>Door Type</t>
  </si>
  <si>
    <t>Program Type:</t>
  </si>
  <si>
    <t>Baseline Standards</t>
  </si>
  <si>
    <t>Refrigerator Daily Consumption (kWh)</t>
  </si>
  <si>
    <t>Freezer Daily Consumption (kWh)</t>
  </si>
  <si>
    <t>Efficient Energy Consumption</t>
  </si>
  <si>
    <t>Manufacturer:</t>
  </si>
  <si>
    <t>Model Number:</t>
  </si>
  <si>
    <t>kW Savings:</t>
  </si>
  <si>
    <t>kWh Savings:</t>
  </si>
  <si>
    <t>EUL:</t>
  </si>
  <si>
    <t>Version:</t>
  </si>
  <si>
    <t>Incentive Amount:</t>
  </si>
  <si>
    <t>Volume</t>
  </si>
  <si>
    <t>Unit Type</t>
  </si>
  <si>
    <t>Date:</t>
  </si>
  <si>
    <t>Applicant Signature:</t>
  </si>
  <si>
    <t>By signing below, I acknowledge: (1) the authorization of the incentive to the payee named above in Payment Information; (2) that the project would not have been accomplished or would have been completed with less efficient equipment except for the existence of the incentive provided by this program; (3) that the information provided by me in this application is accurate to the best of my knowledge; (4) that if contacted concerning this project, I agree to allow access to my property to inspect the equipment; (5) that EPE assumes no liability whatsoever relating to the equipment installed, its installation, or its performance.</t>
  </si>
  <si>
    <t>Payment Release &amp; Acknowledgement</t>
  </si>
  <si>
    <t>License #:</t>
  </si>
  <si>
    <t>ZIP Code:</t>
  </si>
  <si>
    <t>State:</t>
  </si>
  <si>
    <t>City:</t>
  </si>
  <si>
    <t>Payment Address:</t>
  </si>
  <si>
    <t>Contact Email:</t>
  </si>
  <si>
    <t>Contact Phone:</t>
  </si>
  <si>
    <t>Contact Name:</t>
  </si>
  <si>
    <t>Company Name:</t>
  </si>
  <si>
    <t>PLEASE NOTE: The Company Name and Taxpayer ID # on W9 must match the Company Name on Federal tax return</t>
  </si>
  <si>
    <r>
      <t>Payment Information</t>
    </r>
    <r>
      <rPr>
        <b/>
        <sz val="11"/>
        <color theme="3"/>
        <rFont val="Arial"/>
        <family val="2"/>
      </rPr>
      <t xml:space="preserve"> (please provide an accompanying W9 if not currently on file with EPE)</t>
    </r>
  </si>
  <si>
    <t>El Paso Electric Rebate</t>
  </si>
  <si>
    <t>kWH Savings</t>
  </si>
  <si>
    <t>Peak kW Savings</t>
  </si>
  <si>
    <t>New Mexico</t>
  </si>
  <si>
    <t>Service Address:</t>
  </si>
  <si>
    <t>Example: NMRT03</t>
  </si>
  <si>
    <t>Rate:</t>
  </si>
  <si>
    <t>EPE Acct/Meter #:</t>
  </si>
  <si>
    <r>
      <t>EPE Customer Information</t>
    </r>
    <r>
      <rPr>
        <b/>
        <sz val="11"/>
        <color theme="3"/>
        <rFont val="Arial"/>
        <family val="2"/>
      </rPr>
      <t xml:space="preserve"> (as seen on EPE bill)</t>
    </r>
  </si>
  <si>
    <t>EL PASO ELECTRIC</t>
  </si>
  <si>
    <t>Calculator Version</t>
  </si>
  <si>
    <t>Total
kWh Savings</t>
  </si>
  <si>
    <t>Summer
kW Savings</t>
  </si>
  <si>
    <t xml:space="preserve"> Claimed Savings by Measure</t>
  </si>
  <si>
    <t>Rebate Amount</t>
  </si>
  <si>
    <t>Total Summer
kW Savings</t>
  </si>
  <si>
    <t>Claimed
Project Savings</t>
  </si>
  <si>
    <t>Savings Summary</t>
  </si>
  <si>
    <r>
      <t xml:space="preserve">15 </t>
    </r>
    <r>
      <rPr>
        <u/>
        <sz val="11"/>
        <color theme="1"/>
        <rFont val="Calibri"/>
        <family val="2"/>
        <scheme val="minor"/>
      </rPr>
      <t>&lt;</t>
    </r>
    <r>
      <rPr>
        <sz val="11"/>
        <color theme="1"/>
        <rFont val="Calibri"/>
        <family val="2"/>
        <scheme val="minor"/>
      </rPr>
      <t xml:space="preserve"> V &lt; 30</t>
    </r>
  </si>
  <si>
    <r>
      <t xml:space="preserve">30 </t>
    </r>
    <r>
      <rPr>
        <u/>
        <sz val="11"/>
        <color theme="1"/>
        <rFont val="Calibri"/>
        <family val="2"/>
        <scheme val="minor"/>
      </rPr>
      <t>&lt;</t>
    </r>
    <r>
      <rPr>
        <sz val="11"/>
        <color theme="1"/>
        <rFont val="Calibri"/>
        <family val="2"/>
        <scheme val="minor"/>
      </rPr>
      <t xml:space="preserve"> V &lt; 50</t>
    </r>
  </si>
  <si>
    <r>
      <t xml:space="preserve">V </t>
    </r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50</t>
    </r>
  </si>
  <si>
    <t>0.095V + 0.445</t>
  </si>
  <si>
    <t>0.105V - 1.111</t>
  </si>
  <si>
    <t>0.120V + 2.248</t>
  </si>
  <si>
    <t>0.285V - 2.703</t>
  </si>
  <si>
    <t>0.142V + 4.445</t>
  </si>
  <si>
    <t>0.210V + 0.900</t>
  </si>
  <si>
    <t>0.022V + 0.970</t>
  </si>
  <si>
    <t>0.066V + 0.310</t>
  </si>
  <si>
    <t>0.040V + 1.090</t>
  </si>
  <si>
    <t>0.024V + 1.890</t>
  </si>
  <si>
    <t>0.050V + 1.120</t>
  </si>
  <si>
    <t>0.076V + 0.340</t>
  </si>
  <si>
    <t>0.232V + 2.360</t>
  </si>
  <si>
    <t>Vertical
Solid
Door</t>
  </si>
  <si>
    <t>Vertical
Glass
Door</t>
  </si>
  <si>
    <t>Lookup</t>
  </si>
  <si>
    <t>Unit Type:</t>
  </si>
  <si>
    <t>Door Type:</t>
  </si>
  <si>
    <t># Units:</t>
  </si>
  <si>
    <t>Unit Volume (cu. ft.):</t>
  </si>
  <si>
    <t>Lookup:</t>
  </si>
  <si>
    <t>Volume Range:</t>
  </si>
  <si>
    <t>Rebate/Unit</t>
  </si>
  <si>
    <t>Solid Door Refrigerator</t>
  </si>
  <si>
    <t>Glass Door Refrigerator</t>
  </si>
  <si>
    <t>Solid Door Freezer</t>
  </si>
  <si>
    <t>Glass Door Freezer</t>
  </si>
  <si>
    <t>0.10V + 0.86</t>
  </si>
  <si>
    <t>0.22V + 1.38</t>
  </si>
  <si>
    <t>0.05V + 1.36</t>
  </si>
  <si>
    <t>0.29V + 2.95</t>
  </si>
  <si>
    <t>kWh base</t>
  </si>
  <si>
    <t>kWh EE:</t>
  </si>
  <si>
    <t>kWh base:</t>
  </si>
  <si>
    <t>Unit One</t>
  </si>
  <si>
    <t>kWH ee</t>
  </si>
  <si>
    <t>Refrigerator_Solid_0 &lt; V &lt; 15</t>
  </si>
  <si>
    <t>Refrigerator_Solid_15 &lt; V &lt; 30</t>
  </si>
  <si>
    <t>Refrigerator_Solid_30 &lt; V &lt; 50</t>
  </si>
  <si>
    <t>Refrigerator_Solid_V &gt; 50</t>
  </si>
  <si>
    <t>Refrigerator_Glass_0 &lt; V &lt; 15</t>
  </si>
  <si>
    <t>Refrigerator_Glass_15 &lt; V &lt; 30</t>
  </si>
  <si>
    <t>Refrigerator_Glass_30 &lt; V &lt; 50</t>
  </si>
  <si>
    <t>Refrigerator_Glass_V &gt; 50</t>
  </si>
  <si>
    <t>Freezer_Solid_0 &lt; V &lt; 15</t>
  </si>
  <si>
    <t>Freezer_Solid_15 &lt; V &lt; 30</t>
  </si>
  <si>
    <t>Freezer_Solid_30 &lt; V &lt; 50</t>
  </si>
  <si>
    <t>Freezer_Solid_V &gt; 50</t>
  </si>
  <si>
    <t>Freezer_Glass_0 &lt; V &lt; 15</t>
  </si>
  <si>
    <t>Freezer_Glass_15 &lt; V &lt; 30</t>
  </si>
  <si>
    <t>Freezer_Glass_30 &lt; V &lt; 50</t>
  </si>
  <si>
    <t>Freezer_Glass_V &gt; 50</t>
  </si>
  <si>
    <t>Total</t>
  </si>
  <si>
    <t>Unit Two</t>
  </si>
  <si>
    <t>Unit Three</t>
  </si>
  <si>
    <t>Unit Four</t>
  </si>
  <si>
    <t>Unit Five</t>
  </si>
  <si>
    <t>y</t>
  </si>
  <si>
    <t>Source: NM TRM 2025 Commercial Solid and Glass Door Refrigerators &amp; Freezer Table 187 and Table 188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</si>
</sst>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;;;"/>
    <numFmt numFmtId="167" formatCode="#,##0.000"/>
    <numFmt numFmtId="168" formatCode="_(* #,##0.000_);_(* \(#,##0.000\);_(* &quot;-&quot;???_);_(@_)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u/>
      <sz val="14"/>
      <color theme="3"/>
      <name val="Arial"/>
      <family val="2"/>
    </font>
    <font>
      <b/>
      <sz val="11"/>
      <color theme="3"/>
      <name val="Arial"/>
      <family val="2"/>
    </font>
    <font>
      <b/>
      <sz val="14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0"/>
      <color theme="0"/>
      <name val="Arial"/>
      <family val="2"/>
    </font>
    <font>
      <b/>
      <sz val="20"/>
      <color theme="3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6"/>
      <name val="Arial"/>
      <family val="2"/>
    </font>
    <font>
      <b/>
      <sz val="10"/>
      <color indexed="8"/>
      <name val="Arial"/>
      <family val="2"/>
    </font>
    <font>
      <b/>
      <sz val="18"/>
      <name val="Arial"/>
      <family val="2"/>
    </font>
    <font>
      <b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theme="4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153">
    <xf numFmtId="0" fontId="0" fillId="0" borderId="0" xfId="0"/>
    <xf numFmtId="0" fontId="0" fillId="3" borderId="0" xfId="0" applyFill="1"/>
    <xf numFmtId="0" fontId="0" fillId="3" borderId="5" xfId="0" applyFill="1" applyBorder="1"/>
    <xf numFmtId="0" fontId="0" fillId="3" borderId="5" xfId="0" applyFill="1" applyBorder="1" applyAlignment="1">
      <alignment horizontal="center"/>
    </xf>
    <xf numFmtId="0" fontId="3" fillId="4" borderId="26" xfId="0" applyFont="1" applyFill="1" applyBorder="1" applyAlignment="1" applyProtection="1">
      <alignment horizontal="center"/>
      <protection locked="0"/>
    </xf>
    <xf numFmtId="0" fontId="6" fillId="4" borderId="26" xfId="0" applyFont="1" applyFill="1" applyBorder="1" applyAlignment="1" applyProtection="1">
      <alignment horizontal="left" indent="1"/>
      <protection locked="0"/>
    </xf>
    <xf numFmtId="0" fontId="2" fillId="0" borderId="0" xfId="1" applyAlignment="1">
      <alignment vertical="center"/>
    </xf>
    <xf numFmtId="0" fontId="2" fillId="4" borderId="0" xfId="1" applyFill="1" applyAlignment="1">
      <alignment vertical="center"/>
    </xf>
    <xf numFmtId="0" fontId="17" fillId="5" borderId="1" xfId="1" applyFont="1" applyFill="1" applyBorder="1" applyAlignment="1">
      <alignment horizontal="left" vertical="center" wrapText="1" indent="1"/>
    </xf>
    <xf numFmtId="0" fontId="17" fillId="5" borderId="29" xfId="1" applyFont="1" applyFill="1" applyBorder="1" applyAlignment="1">
      <alignment horizontal="left" vertical="center" wrapText="1" indent="1"/>
    </xf>
    <xf numFmtId="0" fontId="16" fillId="5" borderId="25" xfId="1" applyFont="1" applyFill="1" applyBorder="1" applyAlignment="1">
      <alignment horizontal="center" vertical="center" wrapText="1"/>
    </xf>
    <xf numFmtId="0" fontId="16" fillId="5" borderId="24" xfId="1" applyFont="1" applyFill="1" applyBorder="1" applyAlignment="1">
      <alignment horizontal="center" vertical="center" wrapText="1"/>
    </xf>
    <xf numFmtId="0" fontId="18" fillId="5" borderId="28" xfId="1" applyFont="1" applyFill="1" applyBorder="1" applyAlignment="1">
      <alignment horizontal="center" vertical="center" wrapText="1"/>
    </xf>
    <xf numFmtId="43" fontId="19" fillId="6" borderId="12" xfId="2" applyFont="1" applyFill="1" applyBorder="1" applyAlignment="1" applyProtection="1">
      <alignment horizontal="center" vertical="center" wrapText="1"/>
    </xf>
    <xf numFmtId="43" fontId="19" fillId="6" borderId="11" xfId="2" applyFont="1" applyFill="1" applyBorder="1" applyAlignment="1" applyProtection="1">
      <alignment horizontal="center" vertical="center" wrapText="1"/>
    </xf>
    <xf numFmtId="166" fontId="2" fillId="4" borderId="0" xfId="1" applyNumberFormat="1" applyFill="1" applyAlignment="1">
      <alignment vertical="center"/>
    </xf>
    <xf numFmtId="0" fontId="0" fillId="3" borderId="0" xfId="0" applyFill="1" applyAlignment="1" applyProtection="1">
      <alignment horizontal="center"/>
      <protection hidden="1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0" fillId="3" borderId="0" xfId="0" applyFill="1" applyAlignment="1" applyProtection="1">
      <alignment horizontal="right" indent="1"/>
      <protection hidden="1"/>
    </xf>
    <xf numFmtId="0" fontId="1" fillId="3" borderId="0" xfId="0" applyFont="1" applyFill="1" applyAlignment="1" applyProtection="1">
      <alignment horizontal="right" inden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1" fillId="3" borderId="0" xfId="0" applyFont="1" applyFill="1" applyProtection="1">
      <protection hidden="1"/>
    </xf>
    <xf numFmtId="0" fontId="0" fillId="3" borderId="1" xfId="0" applyFill="1" applyBorder="1" applyAlignment="1" applyProtection="1">
      <alignment horizontal="center"/>
      <protection hidden="1"/>
    </xf>
    <xf numFmtId="44" fontId="0" fillId="3" borderId="0" xfId="0" applyNumberFormat="1" applyFill="1"/>
    <xf numFmtId="44" fontId="0" fillId="3" borderId="5" xfId="0" applyNumberFormat="1" applyFill="1" applyBorder="1" applyAlignment="1">
      <alignment horizontal="center"/>
    </xf>
    <xf numFmtId="165" fontId="1" fillId="2" borderId="5" xfId="0" applyNumberFormat="1" applyFont="1" applyFill="1" applyBorder="1" applyAlignment="1" applyProtection="1">
      <alignment horizontal="center"/>
      <protection hidden="1"/>
    </xf>
    <xf numFmtId="0" fontId="2" fillId="4" borderId="0" xfId="0" applyFont="1" applyFill="1" applyAlignment="1">
      <alignment horizontal="left" vertical="center"/>
    </xf>
    <xf numFmtId="0" fontId="3" fillId="4" borderId="0" xfId="0" applyFont="1" applyFill="1" applyAlignment="1">
      <alignment vertical="center"/>
    </xf>
    <xf numFmtId="0" fontId="12" fillId="4" borderId="0" xfId="0" applyFont="1" applyFill="1" applyAlignment="1">
      <alignment horizontal="left" vertical="center"/>
    </xf>
    <xf numFmtId="0" fontId="2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4" fillId="3" borderId="0" xfId="0" quotePrefix="1" applyFont="1" applyFill="1" applyAlignment="1">
      <alignment horizontal="left" vertical="center"/>
    </xf>
    <xf numFmtId="0" fontId="12" fillId="4" borderId="0" xfId="0" applyFont="1" applyFill="1" applyAlignment="1">
      <alignment horizontal="right" vertical="center"/>
    </xf>
    <xf numFmtId="0" fontId="8" fillId="4" borderId="0" xfId="0" applyFont="1" applyFill="1" applyAlignment="1">
      <alignment horizontal="right" vertical="center" indent="1"/>
    </xf>
    <xf numFmtId="0" fontId="5" fillId="4" borderId="0" xfId="0" applyFont="1" applyFill="1" applyAlignment="1">
      <alignment horizontal="right" vertical="center" indent="1"/>
    </xf>
    <xf numFmtId="0" fontId="9" fillId="4" borderId="0" xfId="0" applyFont="1" applyFill="1" applyAlignment="1">
      <alignment vertical="center"/>
    </xf>
    <xf numFmtId="0" fontId="5" fillId="4" borderId="0" xfId="0" applyFont="1" applyFill="1" applyAlignment="1">
      <alignment horizontal="right" indent="1"/>
    </xf>
    <xf numFmtId="0" fontId="3" fillId="4" borderId="26" xfId="0" applyFont="1" applyFill="1" applyBorder="1" applyAlignment="1">
      <alignment vertical="center"/>
    </xf>
    <xf numFmtId="0" fontId="8" fillId="4" borderId="26" xfId="0" applyFont="1" applyFill="1" applyBorder="1" applyAlignment="1">
      <alignment horizontal="right" vertical="center" indent="1"/>
    </xf>
    <xf numFmtId="0" fontId="7" fillId="4" borderId="26" xfId="0" applyFont="1" applyFill="1" applyBorder="1" applyAlignment="1">
      <alignment horizontal="left" vertical="center" indent="1"/>
    </xf>
    <xf numFmtId="0" fontId="7" fillId="4" borderId="0" xfId="0" applyFont="1" applyFill="1" applyAlignment="1">
      <alignment horizontal="left" vertical="center" indent="1"/>
    </xf>
    <xf numFmtId="0" fontId="6" fillId="4" borderId="0" xfId="0" applyFont="1" applyFill="1" applyAlignment="1">
      <alignment vertical="center"/>
    </xf>
    <xf numFmtId="0" fontId="23" fillId="3" borderId="0" xfId="0" applyFont="1" applyFill="1"/>
    <xf numFmtId="3" fontId="0" fillId="3" borderId="0" xfId="0" applyNumberFormat="1" applyFill="1"/>
    <xf numFmtId="0" fontId="0" fillId="3" borderId="5" xfId="0" applyFill="1" applyBorder="1" applyAlignment="1">
      <alignment horizontal="left"/>
    </xf>
    <xf numFmtId="3" fontId="1" fillId="2" borderId="5" xfId="0" applyNumberFormat="1" applyFont="1" applyFill="1" applyBorder="1" applyAlignment="1" applyProtection="1">
      <alignment horizontal="center"/>
      <protection hidden="1"/>
    </xf>
    <xf numFmtId="167" fontId="1" fillId="2" borderId="14" xfId="0" applyNumberFormat="1" applyFont="1" applyFill="1" applyBorder="1" applyAlignment="1" applyProtection="1">
      <alignment horizontal="center"/>
      <protection hidden="1"/>
    </xf>
    <xf numFmtId="167" fontId="1" fillId="2" borderId="15" xfId="0" applyNumberFormat="1" applyFont="1" applyFill="1" applyBorder="1" applyAlignment="1" applyProtection="1">
      <alignment horizontal="center"/>
      <protection hidden="1"/>
    </xf>
    <xf numFmtId="167" fontId="1" fillId="2" borderId="16" xfId="0" applyNumberFormat="1" applyFont="1" applyFill="1" applyBorder="1" applyAlignment="1" applyProtection="1">
      <alignment horizontal="center"/>
      <protection hidden="1"/>
    </xf>
    <xf numFmtId="3" fontId="1" fillId="2" borderId="21" xfId="0" applyNumberFormat="1" applyFont="1" applyFill="1" applyBorder="1" applyAlignment="1" applyProtection="1">
      <alignment horizontal="center"/>
      <protection hidden="1"/>
    </xf>
    <xf numFmtId="3" fontId="1" fillId="2" borderId="22" xfId="0" applyNumberFormat="1" applyFont="1" applyFill="1" applyBorder="1" applyAlignment="1" applyProtection="1">
      <alignment horizontal="center"/>
      <protection hidden="1"/>
    </xf>
    <xf numFmtId="165" fontId="1" fillId="2" borderId="21" xfId="0" applyNumberFormat="1" applyFont="1" applyFill="1" applyBorder="1" applyAlignment="1" applyProtection="1">
      <alignment horizontal="center"/>
      <protection hidden="1"/>
    </xf>
    <xf numFmtId="165" fontId="1" fillId="2" borderId="22" xfId="0" applyNumberFormat="1" applyFont="1" applyFill="1" applyBorder="1" applyAlignment="1" applyProtection="1">
      <alignment horizontal="center"/>
      <protection hidden="1"/>
    </xf>
    <xf numFmtId="0" fontId="0" fillId="2" borderId="17" xfId="0" applyFill="1" applyBorder="1" applyAlignment="1" applyProtection="1">
      <alignment horizontal="center"/>
      <protection hidden="1"/>
    </xf>
    <xf numFmtId="164" fontId="1" fillId="2" borderId="17" xfId="0" applyNumberFormat="1" applyFont="1" applyFill="1" applyBorder="1" applyAlignment="1" applyProtection="1">
      <alignment horizontal="center"/>
      <protection hidden="1"/>
    </xf>
    <xf numFmtId="164" fontId="1" fillId="2" borderId="18" xfId="0" applyNumberFormat="1" applyFont="1" applyFill="1" applyBorder="1" applyAlignment="1" applyProtection="1">
      <alignment horizontal="center"/>
      <protection hidden="1"/>
    </xf>
    <xf numFmtId="164" fontId="1" fillId="2" borderId="19" xfId="0" applyNumberFormat="1" applyFont="1" applyFill="1" applyBorder="1" applyAlignment="1" applyProtection="1">
      <alignment horizontal="center"/>
      <protection hidden="1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15" xfId="0" applyFill="1" applyBorder="1" applyAlignment="1" applyProtection="1">
      <alignment horizontal="center"/>
      <protection locked="0"/>
    </xf>
    <xf numFmtId="0" fontId="0" fillId="3" borderId="16" xfId="0" applyFill="1" applyBorder="1" applyAlignment="1" applyProtection="1">
      <alignment horizontal="center"/>
      <protection locked="0"/>
    </xf>
    <xf numFmtId="0" fontId="0" fillId="3" borderId="21" xfId="0" applyFill="1" applyBorder="1" applyAlignment="1" applyProtection="1">
      <alignment horizontal="center"/>
      <protection locked="0"/>
    </xf>
    <xf numFmtId="0" fontId="0" fillId="3" borderId="22" xfId="0" applyFill="1" applyBorder="1" applyAlignment="1" applyProtection="1">
      <alignment horizontal="center"/>
      <protection locked="0"/>
    </xf>
    <xf numFmtId="0" fontId="17" fillId="5" borderId="34" xfId="1" applyFont="1" applyFill="1" applyBorder="1" applyAlignment="1">
      <alignment horizontal="left" vertical="center" wrapText="1" indent="1"/>
    </xf>
    <xf numFmtId="0" fontId="17" fillId="5" borderId="28" xfId="1" applyFont="1" applyFill="1" applyBorder="1" applyAlignment="1">
      <alignment horizontal="left" vertical="center" wrapText="1" indent="1"/>
    </xf>
    <xf numFmtId="164" fontId="2" fillId="0" borderId="1" xfId="1" applyNumberFormat="1" applyBorder="1" applyAlignment="1">
      <alignment horizontal="center" vertical="center"/>
    </xf>
    <xf numFmtId="168" fontId="2" fillId="0" borderId="35" xfId="1" applyNumberFormat="1" applyBorder="1" applyAlignment="1">
      <alignment horizontal="center" vertical="center"/>
    </xf>
    <xf numFmtId="41" fontId="2" fillId="0" borderId="16" xfId="1" applyNumberFormat="1" applyBorder="1" applyAlignment="1">
      <alignment horizontal="center" vertical="center"/>
    </xf>
    <xf numFmtId="168" fontId="2" fillId="0" borderId="6" xfId="1" applyNumberFormat="1" applyBorder="1" applyAlignment="1">
      <alignment horizontal="center" vertical="center"/>
    </xf>
    <xf numFmtId="41" fontId="2" fillId="0" borderId="22" xfId="1" applyNumberFormat="1" applyBorder="1" applyAlignment="1">
      <alignment horizontal="center" vertical="center"/>
    </xf>
    <xf numFmtId="168" fontId="2" fillId="0" borderId="36" xfId="1" applyNumberFormat="1" applyBorder="1" applyAlignment="1">
      <alignment horizontal="center" vertical="center"/>
    </xf>
    <xf numFmtId="41" fontId="2" fillId="0" borderId="19" xfId="1" applyNumberFormat="1" applyBorder="1" applyAlignment="1">
      <alignment horizontal="center" vertical="center"/>
    </xf>
    <xf numFmtId="43" fontId="2" fillId="4" borderId="20" xfId="1" applyNumberFormat="1" applyFill="1" applyBorder="1" applyAlignment="1">
      <alignment horizontal="center" vertical="center" wrapText="1"/>
    </xf>
    <xf numFmtId="41" fontId="2" fillId="4" borderId="23" xfId="1" applyNumberFormat="1" applyFill="1" applyBorder="1" applyAlignment="1">
      <alignment horizontal="center" vertical="center" wrapText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0" fontId="0" fillId="2" borderId="16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center"/>
      <protection locked="0"/>
    </xf>
    <xf numFmtId="167" fontId="1" fillId="3" borderId="0" xfId="0" applyNumberFormat="1" applyFont="1" applyFill="1" applyAlignment="1" applyProtection="1">
      <alignment horizontal="center"/>
      <protection hidden="1"/>
    </xf>
    <xf numFmtId="3" fontId="1" fillId="3" borderId="0" xfId="0" applyNumberFormat="1" applyFont="1" applyFill="1" applyAlignment="1" applyProtection="1">
      <alignment horizontal="center"/>
      <protection hidden="1"/>
    </xf>
    <xf numFmtId="165" fontId="1" fillId="3" borderId="0" xfId="0" applyNumberFormat="1" applyFont="1" applyFill="1" applyAlignment="1" applyProtection="1">
      <alignment horizontal="center"/>
      <protection hidden="1"/>
    </xf>
    <xf numFmtId="164" fontId="1" fillId="3" borderId="0" xfId="0" applyNumberFormat="1" applyFont="1" applyFill="1" applyAlignment="1" applyProtection="1">
      <alignment horizontal="center"/>
      <protection hidden="1"/>
    </xf>
    <xf numFmtId="2" fontId="0" fillId="2" borderId="17" xfId="0" applyNumberFormat="1" applyFill="1" applyBorder="1" applyAlignment="1" applyProtection="1">
      <alignment horizontal="center"/>
      <protection hidden="1"/>
    </xf>
    <xf numFmtId="0" fontId="0" fillId="2" borderId="6" xfId="0" applyFill="1" applyBorder="1" applyProtection="1">
      <protection hidden="1"/>
    </xf>
    <xf numFmtId="0" fontId="0" fillId="2" borderId="21" xfId="0" applyFill="1" applyBorder="1" applyProtection="1">
      <protection hidden="1"/>
    </xf>
    <xf numFmtId="0" fontId="0" fillId="2" borderId="22" xfId="0" applyFill="1" applyBorder="1" applyProtection="1">
      <protection hidden="1"/>
    </xf>
    <xf numFmtId="2" fontId="0" fillId="0" borderId="21" xfId="0" applyNumberFormat="1" applyBorder="1"/>
    <xf numFmtId="2" fontId="0" fillId="0" borderId="22" xfId="0" applyNumberFormat="1" applyBorder="1"/>
    <xf numFmtId="0" fontId="0" fillId="7" borderId="37" xfId="0" applyFill="1" applyBorder="1" applyProtection="1">
      <protection hidden="1"/>
    </xf>
    <xf numFmtId="0" fontId="0" fillId="2" borderId="37" xfId="0" applyFill="1" applyBorder="1" applyAlignment="1" applyProtection="1">
      <alignment horizontal="center"/>
      <protection locked="0"/>
    </xf>
    <xf numFmtId="0" fontId="0" fillId="3" borderId="37" xfId="0" applyFill="1" applyBorder="1" applyAlignment="1" applyProtection="1">
      <alignment horizontal="left"/>
      <protection locked="0"/>
    </xf>
    <xf numFmtId="0" fontId="0" fillId="3" borderId="37" xfId="0" applyFill="1" applyBorder="1" applyAlignment="1" applyProtection="1">
      <alignment horizontal="left"/>
      <protection hidden="1"/>
    </xf>
    <xf numFmtId="167" fontId="0" fillId="3" borderId="37" xfId="0" applyNumberFormat="1" applyFill="1" applyBorder="1" applyAlignment="1" applyProtection="1">
      <alignment horizontal="left"/>
      <protection hidden="1"/>
    </xf>
    <xf numFmtId="3" fontId="0" fillId="3" borderId="37" xfId="0" applyNumberFormat="1" applyFill="1" applyBorder="1" applyAlignment="1" applyProtection="1">
      <alignment horizontal="left"/>
      <protection hidden="1"/>
    </xf>
    <xf numFmtId="165" fontId="0" fillId="3" borderId="37" xfId="0" applyNumberFormat="1" applyFill="1" applyBorder="1" applyAlignment="1" applyProtection="1">
      <alignment horizontal="left"/>
      <protection hidden="1"/>
    </xf>
    <xf numFmtId="164" fontId="0" fillId="3" borderId="37" xfId="0" applyNumberFormat="1" applyFill="1" applyBorder="1" applyAlignment="1" applyProtection="1">
      <alignment horizontal="left"/>
      <protection hidden="1"/>
    </xf>
    <xf numFmtId="0" fontId="0" fillId="2" borderId="37" xfId="0" applyFill="1" applyBorder="1" applyAlignment="1" applyProtection="1">
      <alignment horizontal="center"/>
      <protection hidden="1"/>
    </xf>
    <xf numFmtId="2" fontId="0" fillId="2" borderId="19" xfId="0" applyNumberFormat="1" applyFill="1" applyBorder="1" applyAlignment="1" applyProtection="1">
      <alignment horizontal="center"/>
      <protection hidden="1"/>
    </xf>
    <xf numFmtId="2" fontId="0" fillId="2" borderId="36" xfId="0" applyNumberFormat="1" applyFill="1" applyBorder="1" applyAlignment="1" applyProtection="1">
      <alignment horizontal="center"/>
      <protection hidden="1"/>
    </xf>
    <xf numFmtId="2" fontId="0" fillId="2" borderId="5" xfId="0" applyNumberFormat="1" applyFill="1" applyBorder="1" applyAlignment="1" applyProtection="1">
      <alignment horizontal="center"/>
      <protection hidden="1"/>
    </xf>
    <xf numFmtId="2" fontId="0" fillId="2" borderId="18" xfId="0" applyNumberFormat="1" applyFill="1" applyBorder="1" applyAlignment="1" applyProtection="1">
      <alignment horizontal="center"/>
      <protection hidden="1"/>
    </xf>
    <xf numFmtId="2" fontId="0" fillId="2" borderId="22" xfId="0" applyNumberFormat="1" applyFill="1" applyBorder="1" applyAlignment="1" applyProtection="1">
      <alignment horizontal="center"/>
      <protection hidden="1"/>
    </xf>
    <xf numFmtId="0" fontId="0" fillId="3" borderId="17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6" fillId="4" borderId="26" xfId="0" applyFont="1" applyFill="1" applyBorder="1" applyAlignment="1" applyProtection="1">
      <alignment horizontal="left" indent="1"/>
      <protection locked="0"/>
    </xf>
    <xf numFmtId="0" fontId="3" fillId="4" borderId="0" xfId="0" applyFont="1" applyFill="1" applyAlignment="1">
      <alignment horizontal="left" vertical="center" wrapText="1"/>
    </xf>
    <xf numFmtId="3" fontId="8" fillId="4" borderId="5" xfId="0" applyNumberFormat="1" applyFont="1" applyFill="1" applyBorder="1" applyAlignment="1" applyProtection="1">
      <alignment horizontal="center" vertical="center"/>
      <protection hidden="1"/>
    </xf>
    <xf numFmtId="165" fontId="8" fillId="3" borderId="5" xfId="0" applyNumberFormat="1" applyFont="1" applyFill="1" applyBorder="1" applyAlignment="1" applyProtection="1">
      <alignment horizontal="center" vertical="center"/>
      <protection hidden="1"/>
    </xf>
    <xf numFmtId="4" fontId="11" fillId="4" borderId="5" xfId="0" applyNumberFormat="1" applyFont="1" applyFill="1" applyBorder="1" applyAlignment="1" applyProtection="1">
      <alignment horizontal="center" vertical="center"/>
      <protection hidden="1"/>
    </xf>
    <xf numFmtId="0" fontId="13" fillId="4" borderId="5" xfId="0" applyFont="1" applyFill="1" applyBorder="1" applyAlignment="1" applyProtection="1">
      <alignment horizontal="center" vertical="center"/>
      <protection hidden="1"/>
    </xf>
    <xf numFmtId="0" fontId="12" fillId="4" borderId="5" xfId="0" applyFont="1" applyFill="1" applyBorder="1" applyAlignment="1" applyProtection="1">
      <alignment horizontal="center" vertical="center"/>
      <protection hidden="1"/>
    </xf>
    <xf numFmtId="0" fontId="15" fillId="4" borderId="0" xfId="0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6" fillId="4" borderId="27" xfId="0" applyFont="1" applyFill="1" applyBorder="1" applyAlignment="1" applyProtection="1">
      <alignment horizontal="left" indent="1"/>
      <protection locked="0"/>
    </xf>
    <xf numFmtId="0" fontId="16" fillId="5" borderId="7" xfId="1" applyFont="1" applyFill="1" applyBorder="1" applyAlignment="1">
      <alignment horizontal="center" vertical="center"/>
    </xf>
    <xf numFmtId="0" fontId="16" fillId="5" borderId="8" xfId="1" applyFont="1" applyFill="1" applyBorder="1" applyAlignment="1">
      <alignment horizontal="center" vertical="center"/>
    </xf>
    <xf numFmtId="0" fontId="16" fillId="5" borderId="31" xfId="1" applyFont="1" applyFill="1" applyBorder="1" applyAlignment="1">
      <alignment horizontal="center" vertical="center"/>
    </xf>
    <xf numFmtId="0" fontId="16" fillId="5" borderId="30" xfId="1" applyFont="1" applyFill="1" applyBorder="1" applyAlignment="1">
      <alignment horizontal="center" vertical="center"/>
    </xf>
    <xf numFmtId="7" fontId="2" fillId="4" borderId="33" xfId="1" applyNumberFormat="1" applyFill="1" applyBorder="1" applyAlignment="1">
      <alignment horizontal="center" vertical="center" wrapText="1"/>
    </xf>
    <xf numFmtId="7" fontId="2" fillId="4" borderId="32" xfId="1" applyNumberFormat="1" applyFill="1" applyBorder="1" applyAlignment="1">
      <alignment horizontal="center" vertical="center" wrapText="1"/>
    </xf>
    <xf numFmtId="0" fontId="20" fillId="5" borderId="2" xfId="1" applyFont="1" applyFill="1" applyBorder="1" applyAlignment="1">
      <alignment horizontal="left" vertical="center" indent="1"/>
    </xf>
    <xf numFmtId="0" fontId="20" fillId="5" borderId="4" xfId="1" applyFont="1" applyFill="1" applyBorder="1" applyAlignment="1">
      <alignment horizontal="left" vertical="center" indent="1"/>
    </xf>
    <xf numFmtId="0" fontId="20" fillId="5" borderId="3" xfId="1" applyFont="1" applyFill="1" applyBorder="1" applyAlignment="1">
      <alignment horizontal="left" vertical="center" indent="1"/>
    </xf>
    <xf numFmtId="0" fontId="18" fillId="5" borderId="29" xfId="1" applyFont="1" applyFill="1" applyBorder="1" applyAlignment="1">
      <alignment horizontal="center" vertical="center" wrapText="1"/>
    </xf>
    <xf numFmtId="0" fontId="18" fillId="5" borderId="34" xfId="1" applyFont="1" applyFill="1" applyBorder="1" applyAlignment="1">
      <alignment horizontal="center" vertical="center" wrapText="1"/>
    </xf>
    <xf numFmtId="0" fontId="0" fillId="7" borderId="7" xfId="0" applyFill="1" applyBorder="1" applyAlignment="1" applyProtection="1">
      <alignment horizontal="center"/>
      <protection hidden="1"/>
    </xf>
    <xf numFmtId="0" fontId="0" fillId="7" borderId="8" xfId="0" applyFill="1" applyBorder="1" applyAlignment="1" applyProtection="1">
      <alignment horizontal="center"/>
      <protection hidden="1"/>
    </xf>
    <xf numFmtId="0" fontId="0" fillId="7" borderId="40" xfId="0" applyFill="1" applyBorder="1" applyAlignment="1" applyProtection="1">
      <alignment horizontal="center"/>
      <protection hidden="1"/>
    </xf>
    <xf numFmtId="0" fontId="0" fillId="7" borderId="39" xfId="0" applyFill="1" applyBorder="1" applyAlignment="1" applyProtection="1">
      <alignment horizontal="center"/>
      <protection hidden="1"/>
    </xf>
    <xf numFmtId="0" fontId="0" fillId="7" borderId="38" xfId="0" applyFill="1" applyBorder="1" applyAlignment="1" applyProtection="1">
      <alignment horizontal="center"/>
      <protection hidden="1"/>
    </xf>
    <xf numFmtId="0" fontId="0" fillId="7" borderId="14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21" fillId="7" borderId="5" xfId="0" applyFont="1" applyFill="1" applyBorder="1" applyAlignment="1">
      <alignment horizontal="center"/>
    </xf>
    <xf numFmtId="0" fontId="0" fillId="3" borderId="10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21" fillId="7" borderId="10" xfId="0" applyFont="1" applyFill="1" applyBorder="1" applyAlignment="1">
      <alignment horizontal="center" vertical="center" wrapText="1"/>
    </xf>
    <xf numFmtId="0" fontId="21" fillId="7" borderId="9" xfId="0" applyFont="1" applyFill="1" applyBorder="1" applyAlignment="1">
      <alignment horizontal="center" vertical="center" wrapText="1"/>
    </xf>
    <xf numFmtId="0" fontId="21" fillId="7" borderId="5" xfId="0" applyFont="1" applyFill="1" applyBorder="1" applyAlignment="1">
      <alignment horizontal="center" vertical="center" wrapText="1"/>
    </xf>
    <xf numFmtId="3" fontId="21" fillId="7" borderId="10" xfId="0" applyNumberFormat="1" applyFont="1" applyFill="1" applyBorder="1" applyAlignment="1">
      <alignment horizontal="center" vertical="center" wrapText="1"/>
    </xf>
    <xf numFmtId="3" fontId="21" fillId="7" borderId="9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21" fillId="7" borderId="5" xfId="0" applyFont="1" applyFill="1" applyBorder="1" applyAlignment="1">
      <alignment horizontal="center" vertical="center"/>
    </xf>
  </cellXfs>
  <cellStyles count="3">
    <cellStyle name="Comma 2" xfId="2" xr:uid="{4BA6280B-E952-4B60-9F95-58E259EC6C26}"/>
    <cellStyle name="Normal" xfId="0" builtinId="0"/>
    <cellStyle name="Normal 2 2" xfId="1" xr:uid="{D9529544-C2CB-4D82-AC1F-B79EB9DC90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2381</xdr:colOff>
      <xdr:row>0</xdr:row>
      <xdr:rowOff>1</xdr:rowOff>
    </xdr:from>
    <xdr:ext cx="981906" cy="857250"/>
    <xdr:pic>
      <xdr:nvPicPr>
        <xdr:cNvPr id="2" name="Picture 1">
          <a:extLst>
            <a:ext uri="{FF2B5EF4-FFF2-40B4-BE49-F238E27FC236}">
              <a16:creationId xmlns:a16="http://schemas.microsoft.com/office/drawing/2014/main" id="{4C394F55-88EC-474E-9D85-CBE094CB3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"/>
          <a:ext cx="981906" cy="857250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1</xdr:row>
      <xdr:rowOff>0</xdr:rowOff>
    </xdr:from>
    <xdr:ext cx="619125" cy="785812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A243152C-3222-4C15-A5C7-FB3624415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0" y="190500"/>
          <a:ext cx="619125" cy="785812"/>
        </a:xfrm>
        <a:prstGeom prst="rect">
          <a:avLst/>
        </a:prstGeom>
        <a:ln>
          <a:solidFill>
            <a:schemeClr val="tx1"/>
          </a:solidFill>
        </a:ln>
      </xdr:spPr>
    </xdr:pic>
    <xdr:clientData/>
  </xdr:oneCellAnchor>
  <xdr:oneCellAnchor>
    <xdr:from>
      <xdr:col>10</xdr:col>
      <xdr:colOff>0</xdr:colOff>
      <xdr:row>1</xdr:row>
      <xdr:rowOff>0</xdr:rowOff>
    </xdr:from>
    <xdr:ext cx="609600" cy="785812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E97457E7-1938-42B3-9E99-9483C40A3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0" y="190500"/>
          <a:ext cx="609600" cy="785812"/>
        </a:xfrm>
        <a:prstGeom prst="rect">
          <a:avLst/>
        </a:prstGeom>
        <a:ln>
          <a:solidFill>
            <a:schemeClr val="tx1"/>
          </a:solidFill>
        </a:ln>
      </xdr:spPr>
    </xdr:pic>
    <xdr:clientData/>
  </xdr:oneCellAnchor>
  <xdr:oneCellAnchor>
    <xdr:from>
      <xdr:col>10</xdr:col>
      <xdr:colOff>15796</xdr:colOff>
      <xdr:row>1</xdr:row>
      <xdr:rowOff>0</xdr:rowOff>
    </xdr:from>
    <xdr:ext cx="947270" cy="709611"/>
    <xdr:pic>
      <xdr:nvPicPr>
        <xdr:cNvPr id="5" name="Picture 4">
          <a:extLst>
            <a:ext uri="{FF2B5EF4-FFF2-40B4-BE49-F238E27FC236}">
              <a16:creationId xmlns:a16="http://schemas.microsoft.com/office/drawing/2014/main" id="{33930CC9-B265-4FE5-B00A-2C6368FA5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02484" y="119063"/>
          <a:ext cx="947270" cy="709611"/>
        </a:xfrm>
        <a:prstGeom prst="rect">
          <a:avLst/>
        </a:prstGeom>
        <a:ln>
          <a:solidFill>
            <a:schemeClr val="tx1"/>
          </a:solidFill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stan_q4hlac5\Downloads\NM-COMM-PTAC_RAC-Calculator-v2020.3%20(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stan_q4hlac5\Downloads\NM-COMM-PTAC_RAC-Calculator-v2020.3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Info"/>
      <sheetName val="Inventory &amp; Factor Tables"/>
    </sheetNames>
    <sheetDataSet>
      <sheetData sheetId="0" refreshError="1"/>
      <sheetData sheetId="1">
        <row r="7">
          <cell r="P7" t="str">
            <v>Assembly</v>
          </cell>
        </row>
        <row r="8">
          <cell r="P8" t="str">
            <v>Education - Community College</v>
          </cell>
        </row>
        <row r="9">
          <cell r="P9" t="str">
            <v>Education - Primary School</v>
          </cell>
        </row>
        <row r="10">
          <cell r="P10" t="str">
            <v>Education - Relocatable Classroom</v>
          </cell>
        </row>
        <row r="11">
          <cell r="P11" t="str">
            <v>Education - Secondary School</v>
          </cell>
        </row>
        <row r="12">
          <cell r="P12" t="str">
            <v>Education - University</v>
          </cell>
        </row>
        <row r="13">
          <cell r="P13" t="str">
            <v>Grocery</v>
          </cell>
        </row>
        <row r="14">
          <cell r="P14" t="str">
            <v>Health/Medical – Hospital</v>
          </cell>
        </row>
        <row r="15">
          <cell r="P15" t="str">
            <v>Health/Medical - Nursing Home</v>
          </cell>
        </row>
        <row r="16">
          <cell r="P16" t="str">
            <v>Lodging - Hotel</v>
          </cell>
        </row>
        <row r="17">
          <cell r="P17" t="str">
            <v>Manufacturing - Bio/Tech</v>
          </cell>
        </row>
        <row r="18">
          <cell r="P18" t="str">
            <v>Manufacturing - Light Industrial</v>
          </cell>
        </row>
        <row r="19">
          <cell r="P19" t="str">
            <v>Office - Small</v>
          </cell>
        </row>
        <row r="20">
          <cell r="P20" t="str">
            <v>Restaurant - Fast-Food</v>
          </cell>
        </row>
        <row r="21">
          <cell r="P21" t="str">
            <v>Restaurant - Sit-Down</v>
          </cell>
        </row>
        <row r="22">
          <cell r="P22" t="str">
            <v>Retail - Single-Story Large</v>
          </cell>
        </row>
        <row r="23">
          <cell r="P23" t="str">
            <v>Retail - Small</v>
          </cell>
        </row>
        <row r="24">
          <cell r="P24" t="str">
            <v>Storage - Conditioned</v>
          </cell>
        </row>
        <row r="25">
          <cell r="P25" t="str">
            <v>Warehouse - Refrigerated</v>
          </cell>
        </row>
        <row r="26">
          <cell r="P26" t="str">
            <v>Other</v>
          </cell>
        </row>
        <row r="41">
          <cell r="B41" t="str">
            <v>Standard Size</v>
          </cell>
        </row>
        <row r="42">
          <cell r="B42" t="str">
            <v>Non-Standard Size</v>
          </cell>
        </row>
        <row r="44">
          <cell r="B44" t="str">
            <v>Without reverse cycle,with louvered sides</v>
          </cell>
        </row>
        <row r="45">
          <cell r="B45" t="str">
            <v>Without reverse cycle, without louvered sides</v>
          </cell>
        </row>
        <row r="46">
          <cell r="B46" t="str">
            <v>With reverse cycle, with louvered sides</v>
          </cell>
        </row>
        <row r="47">
          <cell r="B47" t="str">
            <v>With reverse cycle, without louvered sides</v>
          </cell>
        </row>
        <row r="48">
          <cell r="B48" t="str">
            <v>Casement-only</v>
          </cell>
        </row>
        <row r="49">
          <cell r="B49" t="str">
            <v>Casement-slider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Inventory &amp; Factor Tables"/>
    </sheetNames>
    <sheetDataSet>
      <sheetData sheetId="0">
        <row r="5">
          <cell r="C5">
            <v>0</v>
          </cell>
        </row>
      </sheetData>
      <sheetData sheetId="1">
        <row r="7">
          <cell r="P7" t="str">
            <v>Assembly</v>
          </cell>
        </row>
        <row r="8">
          <cell r="P8" t="str">
            <v>Education - Community College</v>
          </cell>
        </row>
        <row r="9">
          <cell r="P9" t="str">
            <v>Education - Primary School</v>
          </cell>
        </row>
        <row r="10">
          <cell r="P10" t="str">
            <v>Education - Relocatable Classroom</v>
          </cell>
        </row>
        <row r="11">
          <cell r="P11" t="str">
            <v>Education - Secondary School</v>
          </cell>
        </row>
        <row r="12">
          <cell r="P12" t="str">
            <v>Education - University</v>
          </cell>
        </row>
        <row r="13">
          <cell r="P13" t="str">
            <v>Grocery</v>
          </cell>
        </row>
        <row r="14">
          <cell r="P14" t="str">
            <v>Health/Medical – Hospital</v>
          </cell>
        </row>
        <row r="15">
          <cell r="P15" t="str">
            <v>Health/Medical - Nursing Home</v>
          </cell>
        </row>
        <row r="16">
          <cell r="P16" t="str">
            <v>Lodging - Hotel</v>
          </cell>
        </row>
        <row r="17">
          <cell r="P17" t="str">
            <v>Manufacturing - Bio/Tech</v>
          </cell>
        </row>
        <row r="18">
          <cell r="P18" t="str">
            <v>Manufacturing - Light Industrial</v>
          </cell>
        </row>
        <row r="19">
          <cell r="P19" t="str">
            <v>Office - Small</v>
          </cell>
        </row>
        <row r="20">
          <cell r="P20" t="str">
            <v>Restaurant - Fast-Food</v>
          </cell>
        </row>
        <row r="21">
          <cell r="P21" t="str">
            <v>Restaurant - Sit-Down</v>
          </cell>
        </row>
        <row r="22">
          <cell r="P22" t="str">
            <v>Retail - Single-Story Large</v>
          </cell>
        </row>
        <row r="23">
          <cell r="P23" t="str">
            <v>Retail - Small</v>
          </cell>
        </row>
        <row r="24">
          <cell r="P24" t="str">
            <v>Storage - Conditioned</v>
          </cell>
        </row>
        <row r="25">
          <cell r="P25" t="str">
            <v>Warehouse - Refrigerated</v>
          </cell>
        </row>
        <row r="26">
          <cell r="P26" t="str">
            <v>Other</v>
          </cell>
        </row>
        <row r="41">
          <cell r="B41" t="str">
            <v>Standard Size</v>
          </cell>
        </row>
        <row r="42">
          <cell r="B42" t="str">
            <v>Non-Standard Size</v>
          </cell>
        </row>
        <row r="44">
          <cell r="B44" t="str">
            <v>Without reverse cycle,with louvered sides</v>
          </cell>
        </row>
        <row r="45">
          <cell r="B45" t="str">
            <v>Without reverse cycle, without louvered sides</v>
          </cell>
        </row>
        <row r="46">
          <cell r="B46" t="str">
            <v>With reverse cycle, with louvered sides</v>
          </cell>
        </row>
        <row r="47">
          <cell r="B47" t="str">
            <v>With reverse cycle, without louvered sides</v>
          </cell>
        </row>
        <row r="48">
          <cell r="B48" t="str">
            <v>Casement-only</v>
          </cell>
        </row>
        <row r="49">
          <cell r="B49" t="str">
            <v>Casement-slider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0DF1C-8551-4128-8822-180715B908E8}">
  <dimension ref="A1:L28"/>
  <sheetViews>
    <sheetView tabSelected="1" zoomScale="80" zoomScaleNormal="80" workbookViewId="0">
      <selection activeCell="D6" sqref="D6:K6"/>
    </sheetView>
  </sheetViews>
  <sheetFormatPr defaultColWidth="9.140625" defaultRowHeight="14.25" x14ac:dyDescent="0.25"/>
  <cols>
    <col min="1" max="1" width="2.7109375" style="30" customWidth="1"/>
    <col min="2" max="3" width="10.7109375" style="30" customWidth="1"/>
    <col min="4" max="4" width="22.5703125" style="30" customWidth="1"/>
    <col min="5" max="7" width="10.7109375" style="30" customWidth="1"/>
    <col min="8" max="8" width="2.7109375" style="30" customWidth="1"/>
    <col min="9" max="11" width="17.7109375" style="30" customWidth="1"/>
    <col min="12" max="12" width="2.7109375" style="30" customWidth="1"/>
    <col min="13" max="16384" width="9.140625" style="29"/>
  </cols>
  <sheetData>
    <row r="1" spans="1:12" ht="9.9499999999999993" customHeight="1" x14ac:dyDescent="0.25">
      <c r="A1" s="29"/>
    </row>
    <row r="2" spans="1:12" ht="39.950000000000003" customHeight="1" x14ac:dyDescent="0.25">
      <c r="A2" s="29"/>
      <c r="B2" s="31"/>
      <c r="C2" s="32"/>
      <c r="D2" s="117" t="s">
        <v>46</v>
      </c>
      <c r="E2" s="117"/>
      <c r="F2" s="117"/>
      <c r="G2" s="117"/>
      <c r="H2" s="117"/>
      <c r="I2" s="117"/>
      <c r="J2" s="117"/>
      <c r="K2" s="33"/>
      <c r="L2" s="34"/>
    </row>
    <row r="3" spans="1:12" ht="24.95" customHeight="1" x14ac:dyDescent="0.25">
      <c r="A3" s="29"/>
      <c r="B3" s="32"/>
      <c r="C3" s="35"/>
      <c r="D3" s="118" t="str">
        <f>CONCATENATE(LEFT(Summary!$C$16,4)," Commercial Solid and Glass Door Reach-ins Calculator")</f>
        <v>2026 Commercial Solid and Glass Door Reach-ins Calculator</v>
      </c>
      <c r="E3" s="118"/>
      <c r="F3" s="118"/>
      <c r="G3" s="118"/>
      <c r="H3" s="118"/>
      <c r="I3" s="118"/>
      <c r="J3" s="118"/>
      <c r="K3" s="32"/>
      <c r="L3" s="34"/>
    </row>
    <row r="4" spans="1:12" ht="9.9499999999999993" customHeight="1" x14ac:dyDescent="0.25">
      <c r="A4" s="29"/>
      <c r="D4" s="36"/>
      <c r="E4" s="37"/>
      <c r="F4" s="37"/>
      <c r="G4" s="37"/>
      <c r="H4" s="37"/>
      <c r="I4" s="37"/>
      <c r="J4" s="37"/>
      <c r="K4" s="37"/>
      <c r="L4" s="37"/>
    </row>
    <row r="5" spans="1:12" ht="18" x14ac:dyDescent="0.25">
      <c r="A5" s="29"/>
      <c r="B5" s="38" t="s">
        <v>45</v>
      </c>
      <c r="D5" s="36"/>
      <c r="E5" s="37"/>
      <c r="F5" s="37"/>
      <c r="G5" s="37"/>
      <c r="H5" s="37"/>
      <c r="I5" s="37"/>
      <c r="J5" s="37"/>
      <c r="K5" s="37"/>
      <c r="L5" s="37"/>
    </row>
    <row r="6" spans="1:12" ht="30" customHeight="1" x14ac:dyDescent="0.25">
      <c r="A6" s="29"/>
      <c r="C6" s="39" t="s">
        <v>34</v>
      </c>
      <c r="D6" s="110"/>
      <c r="E6" s="110"/>
      <c r="F6" s="110"/>
      <c r="G6" s="110"/>
      <c r="H6" s="110"/>
      <c r="I6" s="110"/>
      <c r="J6" s="110"/>
      <c r="K6" s="110"/>
      <c r="L6" s="37"/>
    </row>
    <row r="7" spans="1:12" ht="30" customHeight="1" x14ac:dyDescent="0.25">
      <c r="A7" s="29"/>
      <c r="C7" s="39" t="s">
        <v>33</v>
      </c>
      <c r="D7" s="119"/>
      <c r="E7" s="119"/>
      <c r="F7" s="119"/>
      <c r="G7" s="119"/>
      <c r="H7" s="119"/>
      <c r="I7" s="119"/>
      <c r="J7" s="119"/>
      <c r="K7" s="119"/>
      <c r="L7" s="37"/>
    </row>
    <row r="8" spans="1:12" ht="30" customHeight="1" x14ac:dyDescent="0.25">
      <c r="A8" s="29"/>
      <c r="C8" s="39" t="s">
        <v>32</v>
      </c>
      <c r="D8" s="110"/>
      <c r="E8" s="110"/>
      <c r="F8" s="37"/>
      <c r="G8" s="39" t="s">
        <v>31</v>
      </c>
      <c r="H8" s="37"/>
      <c r="I8" s="110"/>
      <c r="J8" s="110"/>
      <c r="K8" s="110"/>
      <c r="L8" s="37"/>
    </row>
    <row r="9" spans="1:12" ht="30" customHeight="1" x14ac:dyDescent="0.25">
      <c r="A9" s="29"/>
      <c r="C9" s="39" t="s">
        <v>44</v>
      </c>
      <c r="D9" s="110"/>
      <c r="E9" s="110"/>
      <c r="F9" s="37"/>
      <c r="G9" s="39" t="s">
        <v>43</v>
      </c>
      <c r="H9" s="37"/>
      <c r="I9" s="110" t="s">
        <v>42</v>
      </c>
      <c r="J9" s="110"/>
      <c r="K9" s="110"/>
      <c r="L9" s="37"/>
    </row>
    <row r="10" spans="1:12" ht="30" customHeight="1" x14ac:dyDescent="0.25">
      <c r="A10" s="29"/>
      <c r="C10" s="39" t="s">
        <v>41</v>
      </c>
      <c r="D10" s="110"/>
      <c r="E10" s="110"/>
      <c r="F10" s="110"/>
      <c r="G10" s="110"/>
      <c r="H10" s="110"/>
      <c r="I10" s="110"/>
      <c r="J10" s="110"/>
      <c r="K10" s="110"/>
      <c r="L10" s="37"/>
    </row>
    <row r="11" spans="1:12" ht="30" customHeight="1" x14ac:dyDescent="0.25">
      <c r="A11" s="29"/>
      <c r="C11" s="39" t="s">
        <v>29</v>
      </c>
      <c r="D11" s="110"/>
      <c r="E11" s="110"/>
      <c r="F11" s="110"/>
      <c r="G11" s="39" t="s">
        <v>28</v>
      </c>
      <c r="H11" s="37"/>
      <c r="I11" s="5" t="s">
        <v>40</v>
      </c>
      <c r="J11" s="39" t="s">
        <v>27</v>
      </c>
      <c r="K11" s="5"/>
      <c r="L11" s="37"/>
    </row>
    <row r="12" spans="1:12" ht="20.100000000000001" customHeight="1" x14ac:dyDescent="0.25">
      <c r="A12" s="29"/>
      <c r="D12" s="36"/>
      <c r="E12" s="37"/>
      <c r="F12" s="37"/>
      <c r="G12" s="37"/>
      <c r="H12" s="37"/>
      <c r="I12" s="37"/>
      <c r="J12" s="37"/>
      <c r="K12" s="37"/>
      <c r="L12" s="37"/>
    </row>
    <row r="13" spans="1:12" ht="30" customHeight="1" x14ac:dyDescent="0.25">
      <c r="A13" s="29"/>
      <c r="B13" s="115" t="s">
        <v>39</v>
      </c>
      <c r="C13" s="115"/>
      <c r="D13" s="115"/>
      <c r="E13" s="116" t="s">
        <v>38</v>
      </c>
      <c r="F13" s="116"/>
      <c r="G13" s="116"/>
      <c r="H13" s="116"/>
      <c r="I13" s="116" t="s">
        <v>37</v>
      </c>
      <c r="J13" s="116"/>
      <c r="K13" s="116"/>
      <c r="L13" s="37"/>
    </row>
    <row r="14" spans="1:12" ht="30" customHeight="1" x14ac:dyDescent="0.25">
      <c r="A14" s="29"/>
      <c r="B14" s="114">
        <f>IFERROR(Summary!C5,0)</f>
        <v>0</v>
      </c>
      <c r="C14" s="114"/>
      <c r="D14" s="114"/>
      <c r="E14" s="112">
        <f>IFERROR(Summary!D5,0)</f>
        <v>0</v>
      </c>
      <c r="F14" s="112"/>
      <c r="G14" s="112"/>
      <c r="H14" s="112"/>
      <c r="I14" s="113">
        <f>IFERROR(Summary!$C$6,0)</f>
        <v>0</v>
      </c>
      <c r="J14" s="113"/>
      <c r="K14" s="113"/>
      <c r="L14" s="34"/>
    </row>
    <row r="15" spans="1:12" ht="18" customHeight="1" x14ac:dyDescent="0.25">
      <c r="A15" s="29"/>
      <c r="B15" s="40"/>
      <c r="C15" s="40"/>
      <c r="D15" s="41"/>
      <c r="E15" s="42"/>
      <c r="F15" s="42"/>
      <c r="G15" s="42"/>
      <c r="H15" s="42"/>
      <c r="I15" s="42"/>
      <c r="J15" s="42"/>
      <c r="K15" s="40"/>
      <c r="L15" s="34"/>
    </row>
    <row r="16" spans="1:12" ht="18" customHeight="1" x14ac:dyDescent="0.25">
      <c r="A16" s="29"/>
      <c r="D16" s="36"/>
      <c r="E16" s="43"/>
      <c r="F16" s="43"/>
      <c r="G16" s="43"/>
      <c r="H16" s="43"/>
      <c r="I16" s="43"/>
      <c r="J16" s="43"/>
      <c r="L16" s="34"/>
    </row>
    <row r="17" spans="1:12" ht="18" customHeight="1" x14ac:dyDescent="0.25">
      <c r="A17" s="29"/>
      <c r="B17" s="38" t="s">
        <v>36</v>
      </c>
      <c r="D17" s="36"/>
      <c r="E17" s="43"/>
      <c r="F17" s="43"/>
      <c r="G17" s="43"/>
      <c r="H17" s="43"/>
      <c r="I17" s="43"/>
      <c r="J17" s="43"/>
      <c r="L17" s="34"/>
    </row>
    <row r="18" spans="1:12" ht="18" customHeight="1" x14ac:dyDescent="0.25">
      <c r="A18" s="29"/>
      <c r="B18" s="44" t="s">
        <v>35</v>
      </c>
      <c r="D18" s="36"/>
      <c r="E18" s="43"/>
      <c r="F18" s="43"/>
      <c r="G18" s="43"/>
      <c r="H18" s="43"/>
      <c r="I18" s="43"/>
      <c r="J18" s="43"/>
      <c r="L18" s="34"/>
    </row>
    <row r="19" spans="1:12" ht="30" customHeight="1" x14ac:dyDescent="0.25">
      <c r="A19" s="29"/>
      <c r="C19" s="39" t="s">
        <v>34</v>
      </c>
      <c r="D19" s="110"/>
      <c r="E19" s="110"/>
      <c r="F19" s="110"/>
      <c r="G19" s="110"/>
      <c r="H19" s="110"/>
      <c r="I19" s="110"/>
      <c r="J19" s="110"/>
      <c r="K19" s="110"/>
      <c r="L19" s="34"/>
    </row>
    <row r="20" spans="1:12" ht="30" customHeight="1" x14ac:dyDescent="0.25">
      <c r="A20" s="29"/>
      <c r="C20" s="39" t="s">
        <v>33</v>
      </c>
      <c r="D20" s="110"/>
      <c r="E20" s="110"/>
      <c r="F20" s="110"/>
      <c r="G20" s="110"/>
      <c r="H20" s="110"/>
      <c r="I20" s="110"/>
      <c r="J20" s="110"/>
      <c r="K20" s="110"/>
      <c r="L20" s="34"/>
    </row>
    <row r="21" spans="1:12" ht="30" customHeight="1" x14ac:dyDescent="0.25">
      <c r="A21" s="29"/>
      <c r="C21" s="39" t="s">
        <v>32</v>
      </c>
      <c r="D21" s="110"/>
      <c r="E21" s="110"/>
      <c r="F21" s="37"/>
      <c r="G21" s="39" t="s">
        <v>31</v>
      </c>
      <c r="H21" s="37"/>
      <c r="I21" s="110"/>
      <c r="J21" s="110"/>
      <c r="K21" s="110"/>
      <c r="L21" s="34"/>
    </row>
    <row r="22" spans="1:12" ht="30" customHeight="1" x14ac:dyDescent="0.25">
      <c r="A22" s="29"/>
      <c r="C22" s="39" t="s">
        <v>30</v>
      </c>
      <c r="D22" s="110"/>
      <c r="E22" s="110"/>
      <c r="F22" s="110"/>
      <c r="G22" s="110"/>
      <c r="H22" s="110"/>
      <c r="I22" s="110"/>
      <c r="J22" s="110"/>
      <c r="K22" s="110"/>
      <c r="L22" s="34"/>
    </row>
    <row r="23" spans="1:12" ht="30" customHeight="1" x14ac:dyDescent="0.25">
      <c r="A23" s="29"/>
      <c r="C23" s="39" t="s">
        <v>29</v>
      </c>
      <c r="D23" s="110"/>
      <c r="E23" s="110"/>
      <c r="F23" s="110"/>
      <c r="G23" s="39" t="s">
        <v>28</v>
      </c>
      <c r="H23" s="37"/>
      <c r="I23" s="5"/>
      <c r="J23" s="39" t="s">
        <v>27</v>
      </c>
      <c r="K23" s="5"/>
      <c r="L23" s="34"/>
    </row>
    <row r="24" spans="1:12" ht="30" customHeight="1" x14ac:dyDescent="0.25">
      <c r="A24" s="29"/>
      <c r="C24" s="39" t="s">
        <v>26</v>
      </c>
      <c r="D24" s="110"/>
      <c r="E24" s="110"/>
      <c r="F24" s="110"/>
      <c r="G24" s="110"/>
      <c r="H24" s="110"/>
      <c r="I24" s="110"/>
      <c r="J24" s="110"/>
      <c r="K24" s="110"/>
      <c r="L24" s="34"/>
    </row>
    <row r="25" spans="1:12" ht="18" x14ac:dyDescent="0.25">
      <c r="A25" s="29"/>
      <c r="D25" s="36"/>
      <c r="E25" s="43"/>
      <c r="F25" s="43"/>
      <c r="G25" s="43"/>
      <c r="H25" s="43"/>
      <c r="I25" s="43"/>
      <c r="J25" s="43"/>
      <c r="L25" s="34"/>
    </row>
    <row r="26" spans="1:12" ht="18" customHeight="1" x14ac:dyDescent="0.25">
      <c r="A26" s="29"/>
      <c r="B26" s="38" t="s">
        <v>25</v>
      </c>
      <c r="D26" s="36"/>
      <c r="E26" s="43"/>
      <c r="F26" s="43"/>
      <c r="G26" s="43"/>
      <c r="H26" s="43"/>
      <c r="I26" s="43"/>
      <c r="J26" s="43"/>
      <c r="L26" s="34"/>
    </row>
    <row r="27" spans="1:12" ht="90" customHeight="1" x14ac:dyDescent="0.25">
      <c r="A27" s="29"/>
      <c r="B27" s="111" t="s">
        <v>24</v>
      </c>
      <c r="C27" s="111"/>
      <c r="D27" s="111"/>
      <c r="E27" s="111"/>
      <c r="F27" s="111"/>
      <c r="G27" s="111"/>
      <c r="H27" s="111"/>
      <c r="I27" s="111"/>
      <c r="J27" s="111"/>
      <c r="K27" s="111"/>
      <c r="L27" s="34"/>
    </row>
    <row r="28" spans="1:12" ht="50.1" customHeight="1" x14ac:dyDescent="0.25">
      <c r="A28" s="29"/>
      <c r="C28" s="39" t="s">
        <v>23</v>
      </c>
      <c r="D28" s="110"/>
      <c r="E28" s="110"/>
      <c r="F28" s="110"/>
      <c r="G28" s="110"/>
      <c r="H28" s="110"/>
      <c r="I28" s="110"/>
      <c r="J28" s="39" t="s">
        <v>22</v>
      </c>
      <c r="K28" s="4"/>
      <c r="L28" s="34"/>
    </row>
  </sheetData>
  <sheetProtection algorithmName="SHA-512" hashValue="zgJoUnO0jqkCgru77/+oBiyLRwIQ5nOVAzuqUCyjc43LMvyNSqSt36C5MPk66BV53EgfeDgDsyiIVHmPdodcWg==" saltValue="8o3d2nfNzwnQMiSytNheow==" spinCount="100000" sheet="1" objects="1" scenarios="1"/>
  <mergeCells count="25">
    <mergeCell ref="D2:J2"/>
    <mergeCell ref="D3:J3"/>
    <mergeCell ref="D6:K6"/>
    <mergeCell ref="D7:K7"/>
    <mergeCell ref="D8:E8"/>
    <mergeCell ref="I8:K8"/>
    <mergeCell ref="D9:E9"/>
    <mergeCell ref="I9:K9"/>
    <mergeCell ref="D10:K10"/>
    <mergeCell ref="D11:F11"/>
    <mergeCell ref="B13:D13"/>
    <mergeCell ref="E13:H13"/>
    <mergeCell ref="I13:K13"/>
    <mergeCell ref="D24:K24"/>
    <mergeCell ref="B27:K27"/>
    <mergeCell ref="D28:I28"/>
    <mergeCell ref="E14:H14"/>
    <mergeCell ref="I14:K14"/>
    <mergeCell ref="D19:K19"/>
    <mergeCell ref="D20:K20"/>
    <mergeCell ref="D22:K22"/>
    <mergeCell ref="D23:F23"/>
    <mergeCell ref="D21:E21"/>
    <mergeCell ref="I21:K21"/>
    <mergeCell ref="B14:D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9C2EB-48B4-42DD-8DB6-370B954338F4}">
  <dimension ref="A1:F967"/>
  <sheetViews>
    <sheetView zoomScale="80" zoomScaleNormal="80" workbookViewId="0"/>
  </sheetViews>
  <sheetFormatPr defaultColWidth="9.140625" defaultRowHeight="12.75" x14ac:dyDescent="0.25"/>
  <cols>
    <col min="1" max="1" width="2.7109375" style="6" customWidth="1"/>
    <col min="2" max="2" width="30.7109375" style="6" customWidth="1"/>
    <col min="3" max="4" width="15.7109375" style="6" customWidth="1"/>
    <col min="5" max="6" width="9.140625" style="7"/>
    <col min="7" max="16384" width="9.140625" style="6"/>
  </cols>
  <sheetData>
    <row r="1" spans="1:4" s="7" customFormat="1" ht="9.9499999999999993" customHeight="1" thickBot="1" x14ac:dyDescent="0.3">
      <c r="A1" s="15">
        <f>$C$16</f>
        <v>2026.1</v>
      </c>
    </row>
    <row r="2" spans="1:4" s="7" customFormat="1" ht="33" customHeight="1" thickBot="1" x14ac:dyDescent="0.3">
      <c r="B2" s="126" t="s">
        <v>54</v>
      </c>
      <c r="C2" s="127"/>
      <c r="D2" s="128"/>
    </row>
    <row r="3" spans="1:4" s="7" customFormat="1" ht="12" customHeight="1" thickBot="1" x14ac:dyDescent="0.3"/>
    <row r="4" spans="1:4" s="7" customFormat="1" ht="32.1" customHeight="1" thickBot="1" x14ac:dyDescent="0.3">
      <c r="B4" s="129" t="s">
        <v>53</v>
      </c>
      <c r="C4" s="14" t="s">
        <v>52</v>
      </c>
      <c r="D4" s="13" t="s">
        <v>48</v>
      </c>
    </row>
    <row r="5" spans="1:4" s="7" customFormat="1" ht="31.5" customHeight="1" x14ac:dyDescent="0.25">
      <c r="B5" s="130"/>
      <c r="C5" s="74">
        <f>IFERROR(SUM(C11:C14),0)</f>
        <v>0</v>
      </c>
      <c r="D5" s="75">
        <f>IFERROR(SUM(D11:D14),0)</f>
        <v>0</v>
      </c>
    </row>
    <row r="6" spans="1:4" s="7" customFormat="1" ht="31.5" customHeight="1" thickBot="1" x14ac:dyDescent="0.3">
      <c r="B6" s="12" t="s">
        <v>51</v>
      </c>
      <c r="C6" s="124">
        <f>IFERROR(SUM(Inventory!$C$17:$G$17),0)</f>
        <v>0</v>
      </c>
      <c r="D6" s="125"/>
    </row>
    <row r="7" spans="1:4" s="7" customFormat="1" ht="12" customHeight="1" thickBot="1" x14ac:dyDescent="0.3"/>
    <row r="8" spans="1:4" s="7" customFormat="1" ht="18" customHeight="1" x14ac:dyDescent="0.25">
      <c r="C8" s="120" t="s">
        <v>50</v>
      </c>
      <c r="D8" s="121"/>
    </row>
    <row r="9" spans="1:4" s="7" customFormat="1" ht="18" customHeight="1" x14ac:dyDescent="0.25">
      <c r="C9" s="122"/>
      <c r="D9" s="123"/>
    </row>
    <row r="10" spans="1:4" s="7" customFormat="1" ht="36" customHeight="1" thickBot="1" x14ac:dyDescent="0.3">
      <c r="C10" s="11" t="s">
        <v>49</v>
      </c>
      <c r="D10" s="10" t="s">
        <v>48</v>
      </c>
    </row>
    <row r="11" spans="1:4" s="7" customFormat="1" ht="18" customHeight="1" x14ac:dyDescent="0.25">
      <c r="B11" s="9" t="s">
        <v>81</v>
      </c>
      <c r="C11" s="68">
        <f>SUMIFS(Inventory!$C$15:$G$15,Inventory!$C$6:$G$6,"Refrigerator",Inventory!$C$7:$G$7,"Solid")</f>
        <v>0</v>
      </c>
      <c r="D11" s="69">
        <f>SUMIFS(Inventory!$C$16:$G$16,Inventory!$C$6:$G$6,"Refrigerator",Inventory!$C$7:$G$7,"Solid")</f>
        <v>0</v>
      </c>
    </row>
    <row r="12" spans="1:4" s="7" customFormat="1" ht="18" customHeight="1" x14ac:dyDescent="0.25">
      <c r="B12" s="65" t="s">
        <v>82</v>
      </c>
      <c r="C12" s="70">
        <f>SUMIFS(Inventory!$C$15:$G$15,Inventory!$C$6:$G$6,"Refrigerator",Inventory!$C$7:$G$7,"Glass")</f>
        <v>0</v>
      </c>
      <c r="D12" s="71">
        <f>SUMIFS(Inventory!$C$16:$G$16,Inventory!$C$6:$G$6,"Refrigerator",Inventory!$C$7:$G$7,"Glass")</f>
        <v>0</v>
      </c>
    </row>
    <row r="13" spans="1:4" s="7" customFormat="1" ht="18" customHeight="1" x14ac:dyDescent="0.25">
      <c r="B13" s="65" t="s">
        <v>83</v>
      </c>
      <c r="C13" s="70">
        <f>SUMIFS(Inventory!$C$15:$G$15,Inventory!$C$6:$G$6,"Freezer",Inventory!$C$7:$G$7,"Solid")</f>
        <v>0</v>
      </c>
      <c r="D13" s="71">
        <f>SUMIFS(Inventory!$C$16:$G$16,Inventory!$C$6:$G$6,"Freezer",Inventory!$C$7:$G$7,"Solid")</f>
        <v>0</v>
      </c>
    </row>
    <row r="14" spans="1:4" s="7" customFormat="1" ht="18" customHeight="1" thickBot="1" x14ac:dyDescent="0.3">
      <c r="B14" s="66" t="s">
        <v>84</v>
      </c>
      <c r="C14" s="72">
        <f>SUMIFS(Inventory!$C$15:$G$15,Inventory!$C$6:$G$6,"Freezer",Inventory!$C$7:$G$7,"Glass")</f>
        <v>0</v>
      </c>
      <c r="D14" s="73">
        <f>SUMIFS(Inventory!$C$16:$G$16,Inventory!$C$6:$G$6,"Freezer",Inventory!$C$7:$G$7,"Glass")</f>
        <v>0</v>
      </c>
    </row>
    <row r="15" spans="1:4" s="7" customFormat="1" ht="13.5" thickBot="1" x14ac:dyDescent="0.3"/>
    <row r="16" spans="1:4" s="7" customFormat="1" ht="18" customHeight="1" thickBot="1" x14ac:dyDescent="0.3">
      <c r="B16" s="8" t="s">
        <v>47</v>
      </c>
      <c r="C16" s="67">
        <v>2026.1</v>
      </c>
    </row>
    <row r="17" s="7" customFormat="1" x14ac:dyDescent="0.25"/>
    <row r="18" s="7" customFormat="1" x14ac:dyDescent="0.25"/>
    <row r="19" s="7" customFormat="1" x14ac:dyDescent="0.25"/>
    <row r="20" s="7" customFormat="1" x14ac:dyDescent="0.25"/>
    <row r="21" s="7" customFormat="1" x14ac:dyDescent="0.25"/>
    <row r="22" s="7" customFormat="1" x14ac:dyDescent="0.25"/>
    <row r="23" s="7" customFormat="1" x14ac:dyDescent="0.25"/>
    <row r="24" s="7" customFormat="1" x14ac:dyDescent="0.25"/>
    <row r="25" s="7" customFormat="1" x14ac:dyDescent="0.25"/>
    <row r="26" s="7" customFormat="1" x14ac:dyDescent="0.25"/>
    <row r="27" s="7" customFormat="1" x14ac:dyDescent="0.25"/>
    <row r="28" s="7" customFormat="1" x14ac:dyDescent="0.25"/>
    <row r="29" s="7" customFormat="1" x14ac:dyDescent="0.25"/>
    <row r="30" s="7" customFormat="1" x14ac:dyDescent="0.25"/>
    <row r="31" s="7" customFormat="1" x14ac:dyDescent="0.25"/>
    <row r="32" s="7" customFormat="1" x14ac:dyDescent="0.25"/>
    <row r="33" s="7" customFormat="1" x14ac:dyDescent="0.25"/>
    <row r="34" s="7" customFormat="1" x14ac:dyDescent="0.25"/>
    <row r="35" s="7" customFormat="1" x14ac:dyDescent="0.25"/>
    <row r="36" s="7" customFormat="1" x14ac:dyDescent="0.25"/>
    <row r="37" s="7" customFormat="1" x14ac:dyDescent="0.25"/>
    <row r="38" s="7" customFormat="1" x14ac:dyDescent="0.25"/>
    <row r="39" s="7" customFormat="1" x14ac:dyDescent="0.25"/>
    <row r="40" s="7" customFormat="1" x14ac:dyDescent="0.25"/>
    <row r="41" s="7" customFormat="1" x14ac:dyDescent="0.25"/>
    <row r="42" s="7" customFormat="1" x14ac:dyDescent="0.25"/>
    <row r="43" s="7" customFormat="1" x14ac:dyDescent="0.25"/>
    <row r="44" s="7" customFormat="1" x14ac:dyDescent="0.25"/>
    <row r="45" s="7" customFormat="1" x14ac:dyDescent="0.25"/>
    <row r="46" s="7" customFormat="1" x14ac:dyDescent="0.25"/>
    <row r="47" s="7" customFormat="1" x14ac:dyDescent="0.25"/>
    <row r="48" s="7" customFormat="1" x14ac:dyDescent="0.25"/>
    <row r="49" s="7" customFormat="1" x14ac:dyDescent="0.25"/>
    <row r="50" s="7" customFormat="1" x14ac:dyDescent="0.25"/>
    <row r="51" s="7" customFormat="1" x14ac:dyDescent="0.25"/>
    <row r="52" s="7" customFormat="1" x14ac:dyDescent="0.25"/>
    <row r="53" s="7" customFormat="1" x14ac:dyDescent="0.25"/>
    <row r="54" s="7" customFormat="1" x14ac:dyDescent="0.25"/>
    <row r="55" s="7" customFormat="1" x14ac:dyDescent="0.25"/>
    <row r="56" s="7" customFormat="1" x14ac:dyDescent="0.25"/>
    <row r="57" s="7" customFormat="1" x14ac:dyDescent="0.25"/>
    <row r="58" s="7" customFormat="1" x14ac:dyDescent="0.25"/>
    <row r="59" s="7" customFormat="1" x14ac:dyDescent="0.25"/>
    <row r="60" s="7" customFormat="1" x14ac:dyDescent="0.25"/>
    <row r="61" s="7" customFormat="1" x14ac:dyDescent="0.25"/>
    <row r="62" s="7" customFormat="1" x14ac:dyDescent="0.25"/>
    <row r="63" s="7" customFormat="1" x14ac:dyDescent="0.25"/>
    <row r="64" s="7" customFormat="1" x14ac:dyDescent="0.25"/>
    <row r="65" s="7" customFormat="1" x14ac:dyDescent="0.25"/>
    <row r="66" s="7" customFormat="1" x14ac:dyDescent="0.25"/>
    <row r="67" s="7" customFormat="1" x14ac:dyDescent="0.25"/>
    <row r="68" s="7" customFormat="1" x14ac:dyDescent="0.25"/>
    <row r="69" s="7" customFormat="1" x14ac:dyDescent="0.25"/>
    <row r="70" s="7" customFormat="1" x14ac:dyDescent="0.25"/>
    <row r="71" s="7" customFormat="1" x14ac:dyDescent="0.25"/>
    <row r="72" s="7" customFormat="1" x14ac:dyDescent="0.25"/>
    <row r="73" s="7" customFormat="1" x14ac:dyDescent="0.25"/>
    <row r="74" s="7" customFormat="1" x14ac:dyDescent="0.25"/>
    <row r="75" s="7" customFormat="1" x14ac:dyDescent="0.25"/>
    <row r="76" s="7" customFormat="1" x14ac:dyDescent="0.25"/>
    <row r="77" s="7" customFormat="1" x14ac:dyDescent="0.25"/>
    <row r="78" s="7" customFormat="1" x14ac:dyDescent="0.25"/>
    <row r="79" s="7" customFormat="1" x14ac:dyDescent="0.25"/>
    <row r="80" s="7" customFormat="1" x14ac:dyDescent="0.25"/>
    <row r="81" s="7" customFormat="1" x14ac:dyDescent="0.25"/>
    <row r="82" s="7" customFormat="1" x14ac:dyDescent="0.25"/>
    <row r="83" s="7" customFormat="1" x14ac:dyDescent="0.25"/>
    <row r="84" s="7" customFormat="1" x14ac:dyDescent="0.25"/>
    <row r="85" s="7" customFormat="1" x14ac:dyDescent="0.25"/>
    <row r="86" s="7" customFormat="1" x14ac:dyDescent="0.25"/>
    <row r="87" s="7" customFormat="1" x14ac:dyDescent="0.25"/>
    <row r="88" s="7" customFormat="1" x14ac:dyDescent="0.25"/>
    <row r="89" s="7" customFormat="1" x14ac:dyDescent="0.25"/>
    <row r="90" s="7" customFormat="1" x14ac:dyDescent="0.25"/>
    <row r="91" s="7" customFormat="1" x14ac:dyDescent="0.25"/>
    <row r="92" s="7" customFormat="1" x14ac:dyDescent="0.25"/>
    <row r="93" s="7" customFormat="1" x14ac:dyDescent="0.25"/>
    <row r="94" s="7" customFormat="1" x14ac:dyDescent="0.25"/>
    <row r="95" s="7" customFormat="1" x14ac:dyDescent="0.25"/>
    <row r="96" s="7" customFormat="1" x14ac:dyDescent="0.25"/>
    <row r="97" s="7" customFormat="1" x14ac:dyDescent="0.25"/>
    <row r="98" s="7" customFormat="1" x14ac:dyDescent="0.25"/>
    <row r="99" s="7" customFormat="1" x14ac:dyDescent="0.25"/>
    <row r="100" s="7" customFormat="1" x14ac:dyDescent="0.25"/>
    <row r="101" s="7" customFormat="1" x14ac:dyDescent="0.25"/>
    <row r="102" s="7" customFormat="1" x14ac:dyDescent="0.25"/>
    <row r="103" s="7" customFormat="1" x14ac:dyDescent="0.25"/>
    <row r="104" s="7" customFormat="1" x14ac:dyDescent="0.25"/>
    <row r="105" s="7" customFormat="1" x14ac:dyDescent="0.25"/>
    <row r="106" s="7" customFormat="1" x14ac:dyDescent="0.25"/>
    <row r="107" s="7" customFormat="1" x14ac:dyDescent="0.25"/>
    <row r="108" s="7" customFormat="1" x14ac:dyDescent="0.25"/>
    <row r="109" s="7" customFormat="1" x14ac:dyDescent="0.25"/>
    <row r="110" s="7" customFormat="1" x14ac:dyDescent="0.25"/>
    <row r="111" s="7" customFormat="1" x14ac:dyDescent="0.25"/>
    <row r="112" s="7" customFormat="1" x14ac:dyDescent="0.25"/>
    <row r="113" s="7" customFormat="1" x14ac:dyDescent="0.25"/>
    <row r="114" s="7" customFormat="1" x14ac:dyDescent="0.25"/>
    <row r="115" s="7" customFormat="1" x14ac:dyDescent="0.25"/>
    <row r="116" s="7" customFormat="1" x14ac:dyDescent="0.25"/>
    <row r="117" s="7" customFormat="1" x14ac:dyDescent="0.25"/>
    <row r="118" s="7" customFormat="1" x14ac:dyDescent="0.25"/>
    <row r="119" s="7" customFormat="1" x14ac:dyDescent="0.25"/>
    <row r="120" s="7" customFormat="1" x14ac:dyDescent="0.25"/>
    <row r="121" s="7" customFormat="1" x14ac:dyDescent="0.25"/>
    <row r="122" s="7" customFormat="1" x14ac:dyDescent="0.25"/>
    <row r="123" s="7" customFormat="1" x14ac:dyDescent="0.25"/>
    <row r="124" s="7" customFormat="1" x14ac:dyDescent="0.25"/>
    <row r="125" s="7" customFormat="1" x14ac:dyDescent="0.25"/>
    <row r="126" s="7" customFormat="1" x14ac:dyDescent="0.25"/>
    <row r="127" s="7" customFormat="1" x14ac:dyDescent="0.25"/>
    <row r="128" s="7" customFormat="1" x14ac:dyDescent="0.25"/>
    <row r="129" s="7" customFormat="1" x14ac:dyDescent="0.25"/>
    <row r="130" s="7" customFormat="1" x14ac:dyDescent="0.25"/>
    <row r="131" s="7" customFormat="1" x14ac:dyDescent="0.25"/>
    <row r="132" s="7" customFormat="1" x14ac:dyDescent="0.25"/>
    <row r="133" s="7" customFormat="1" x14ac:dyDescent="0.25"/>
    <row r="134" s="7" customFormat="1" x14ac:dyDescent="0.25"/>
    <row r="135" s="7" customFormat="1" x14ac:dyDescent="0.25"/>
    <row r="136" s="7" customFormat="1" x14ac:dyDescent="0.25"/>
    <row r="137" s="7" customFormat="1" x14ac:dyDescent="0.25"/>
    <row r="138" s="7" customFormat="1" x14ac:dyDescent="0.25"/>
    <row r="139" s="7" customFormat="1" x14ac:dyDescent="0.25"/>
    <row r="140" s="7" customFormat="1" x14ac:dyDescent="0.25"/>
    <row r="141" s="7" customFormat="1" x14ac:dyDescent="0.25"/>
    <row r="142" s="7" customFormat="1" x14ac:dyDescent="0.25"/>
    <row r="143" s="7" customFormat="1" x14ac:dyDescent="0.25"/>
    <row r="144" s="7" customFormat="1" x14ac:dyDescent="0.25"/>
    <row r="145" s="7" customFormat="1" x14ac:dyDescent="0.25"/>
    <row r="146" s="7" customFormat="1" x14ac:dyDescent="0.25"/>
    <row r="147" s="7" customFormat="1" x14ac:dyDescent="0.25"/>
    <row r="148" s="7" customFormat="1" x14ac:dyDescent="0.25"/>
    <row r="149" s="7" customFormat="1" x14ac:dyDescent="0.25"/>
    <row r="150" s="7" customFormat="1" x14ac:dyDescent="0.25"/>
    <row r="151" s="7" customFormat="1" x14ac:dyDescent="0.25"/>
    <row r="152" s="7" customFormat="1" x14ac:dyDescent="0.25"/>
    <row r="153" s="7" customFormat="1" x14ac:dyDescent="0.25"/>
    <row r="154" s="7" customFormat="1" x14ac:dyDescent="0.25"/>
    <row r="155" s="7" customFormat="1" x14ac:dyDescent="0.25"/>
    <row r="156" s="7" customFormat="1" x14ac:dyDescent="0.25"/>
    <row r="157" s="7" customFormat="1" x14ac:dyDescent="0.25"/>
    <row r="158" s="7" customFormat="1" x14ac:dyDescent="0.25"/>
    <row r="159" s="7" customFormat="1" x14ac:dyDescent="0.25"/>
    <row r="160" s="7" customFormat="1" x14ac:dyDescent="0.25"/>
    <row r="161" s="7" customFormat="1" x14ac:dyDescent="0.25"/>
    <row r="162" s="7" customFormat="1" x14ac:dyDescent="0.25"/>
    <row r="163" s="7" customFormat="1" x14ac:dyDescent="0.25"/>
    <row r="164" s="7" customFormat="1" x14ac:dyDescent="0.25"/>
    <row r="165" s="7" customFormat="1" x14ac:dyDescent="0.25"/>
    <row r="166" s="7" customFormat="1" x14ac:dyDescent="0.25"/>
    <row r="167" s="7" customFormat="1" x14ac:dyDescent="0.25"/>
    <row r="168" s="7" customFormat="1" x14ac:dyDescent="0.25"/>
    <row r="169" s="7" customFormat="1" x14ac:dyDescent="0.25"/>
    <row r="170" s="7" customFormat="1" x14ac:dyDescent="0.25"/>
    <row r="171" s="7" customFormat="1" x14ac:dyDescent="0.25"/>
    <row r="172" s="7" customFormat="1" x14ac:dyDescent="0.25"/>
    <row r="173" s="7" customFormat="1" x14ac:dyDescent="0.25"/>
    <row r="174" s="7" customFormat="1" x14ac:dyDescent="0.25"/>
    <row r="175" s="7" customFormat="1" x14ac:dyDescent="0.25"/>
    <row r="176" s="7" customFormat="1" x14ac:dyDescent="0.25"/>
    <row r="177" s="7" customFormat="1" x14ac:dyDescent="0.25"/>
    <row r="178" s="7" customFormat="1" x14ac:dyDescent="0.25"/>
    <row r="179" s="7" customFormat="1" x14ac:dyDescent="0.25"/>
    <row r="180" s="7" customFormat="1" x14ac:dyDescent="0.25"/>
    <row r="181" s="7" customFormat="1" x14ac:dyDescent="0.25"/>
    <row r="182" s="7" customFormat="1" x14ac:dyDescent="0.25"/>
    <row r="183" s="7" customFormat="1" x14ac:dyDescent="0.25"/>
    <row r="184" s="7" customFormat="1" x14ac:dyDescent="0.25"/>
    <row r="185" s="7" customFormat="1" x14ac:dyDescent="0.25"/>
    <row r="186" s="7" customFormat="1" x14ac:dyDescent="0.25"/>
    <row r="187" s="7" customFormat="1" x14ac:dyDescent="0.25"/>
    <row r="188" s="7" customFormat="1" x14ac:dyDescent="0.25"/>
    <row r="189" s="7" customFormat="1" x14ac:dyDescent="0.25"/>
    <row r="190" s="7" customFormat="1" x14ac:dyDescent="0.25"/>
    <row r="191" s="7" customFormat="1" x14ac:dyDescent="0.25"/>
    <row r="192" s="7" customFormat="1" x14ac:dyDescent="0.25"/>
    <row r="193" s="7" customFormat="1" x14ac:dyDescent="0.25"/>
    <row r="194" s="7" customFormat="1" x14ac:dyDescent="0.25"/>
    <row r="195" s="7" customFormat="1" x14ac:dyDescent="0.25"/>
    <row r="196" s="7" customFormat="1" x14ac:dyDescent="0.25"/>
    <row r="197" s="7" customFormat="1" x14ac:dyDescent="0.25"/>
    <row r="198" s="7" customFormat="1" x14ac:dyDescent="0.25"/>
    <row r="199" s="7" customFormat="1" x14ac:dyDescent="0.25"/>
    <row r="200" s="7" customFormat="1" x14ac:dyDescent="0.25"/>
    <row r="201" s="7" customFormat="1" x14ac:dyDescent="0.25"/>
    <row r="202" s="7" customFormat="1" x14ac:dyDescent="0.25"/>
    <row r="203" s="7" customFormat="1" x14ac:dyDescent="0.25"/>
    <row r="204" s="7" customFormat="1" x14ac:dyDescent="0.25"/>
    <row r="205" s="7" customFormat="1" x14ac:dyDescent="0.25"/>
    <row r="206" s="7" customFormat="1" x14ac:dyDescent="0.25"/>
    <row r="207" s="7" customFormat="1" x14ac:dyDescent="0.25"/>
    <row r="208" s="7" customFormat="1" x14ac:dyDescent="0.25"/>
    <row r="209" s="7" customFormat="1" x14ac:dyDescent="0.25"/>
    <row r="210" s="7" customFormat="1" x14ac:dyDescent="0.25"/>
    <row r="211" s="7" customFormat="1" x14ac:dyDescent="0.25"/>
    <row r="212" s="7" customFormat="1" x14ac:dyDescent="0.25"/>
    <row r="213" s="7" customFormat="1" x14ac:dyDescent="0.25"/>
    <row r="214" s="7" customFormat="1" x14ac:dyDescent="0.25"/>
    <row r="215" s="7" customFormat="1" x14ac:dyDescent="0.25"/>
    <row r="216" s="7" customFormat="1" x14ac:dyDescent="0.25"/>
    <row r="217" s="7" customFormat="1" x14ac:dyDescent="0.25"/>
    <row r="218" s="7" customFormat="1" x14ac:dyDescent="0.25"/>
    <row r="219" s="7" customFormat="1" x14ac:dyDescent="0.25"/>
    <row r="220" s="7" customFormat="1" x14ac:dyDescent="0.25"/>
    <row r="221" s="7" customFormat="1" x14ac:dyDescent="0.25"/>
    <row r="222" s="7" customFormat="1" x14ac:dyDescent="0.25"/>
    <row r="223" s="7" customFormat="1" x14ac:dyDescent="0.25"/>
    <row r="224" s="7" customFormat="1" x14ac:dyDescent="0.25"/>
    <row r="225" s="7" customFormat="1" x14ac:dyDescent="0.25"/>
    <row r="226" s="7" customFormat="1" x14ac:dyDescent="0.25"/>
    <row r="227" s="7" customFormat="1" x14ac:dyDescent="0.25"/>
    <row r="228" s="7" customFormat="1" x14ac:dyDescent="0.25"/>
    <row r="229" s="7" customFormat="1" x14ac:dyDescent="0.25"/>
    <row r="230" s="7" customFormat="1" x14ac:dyDescent="0.25"/>
    <row r="231" s="7" customFormat="1" x14ac:dyDescent="0.25"/>
    <row r="232" s="7" customFormat="1" x14ac:dyDescent="0.25"/>
    <row r="233" s="7" customFormat="1" x14ac:dyDescent="0.25"/>
    <row r="234" s="7" customFormat="1" x14ac:dyDescent="0.25"/>
    <row r="235" s="7" customFormat="1" x14ac:dyDescent="0.25"/>
    <row r="236" s="7" customFormat="1" x14ac:dyDescent="0.25"/>
    <row r="237" s="7" customFormat="1" x14ac:dyDescent="0.25"/>
    <row r="238" s="7" customFormat="1" x14ac:dyDescent="0.25"/>
    <row r="239" s="7" customFormat="1" x14ac:dyDescent="0.25"/>
    <row r="240" s="7" customFormat="1" x14ac:dyDescent="0.25"/>
    <row r="241" s="7" customFormat="1" x14ac:dyDescent="0.25"/>
    <row r="242" s="7" customFormat="1" x14ac:dyDescent="0.25"/>
    <row r="243" s="7" customFormat="1" x14ac:dyDescent="0.25"/>
    <row r="244" s="7" customFormat="1" x14ac:dyDescent="0.25"/>
    <row r="245" s="7" customFormat="1" x14ac:dyDescent="0.25"/>
    <row r="246" s="7" customFormat="1" x14ac:dyDescent="0.25"/>
    <row r="247" s="7" customFormat="1" x14ac:dyDescent="0.25"/>
    <row r="248" s="7" customFormat="1" x14ac:dyDescent="0.25"/>
    <row r="249" s="7" customFormat="1" x14ac:dyDescent="0.25"/>
    <row r="250" s="7" customFormat="1" x14ac:dyDescent="0.25"/>
    <row r="251" s="7" customFormat="1" x14ac:dyDescent="0.25"/>
    <row r="252" s="7" customFormat="1" x14ac:dyDescent="0.25"/>
    <row r="253" s="7" customFormat="1" x14ac:dyDescent="0.25"/>
    <row r="254" s="7" customFormat="1" x14ac:dyDescent="0.25"/>
    <row r="255" s="7" customFormat="1" x14ac:dyDescent="0.25"/>
    <row r="256" s="7" customFormat="1" x14ac:dyDescent="0.25"/>
    <row r="257" s="7" customFormat="1" x14ac:dyDescent="0.25"/>
    <row r="258" s="7" customFormat="1" x14ac:dyDescent="0.25"/>
    <row r="259" s="7" customFormat="1" x14ac:dyDescent="0.25"/>
    <row r="260" s="7" customFormat="1" x14ac:dyDescent="0.25"/>
    <row r="261" s="7" customFormat="1" x14ac:dyDescent="0.25"/>
    <row r="262" s="7" customFormat="1" x14ac:dyDescent="0.25"/>
    <row r="263" s="7" customFormat="1" x14ac:dyDescent="0.25"/>
    <row r="264" s="7" customFormat="1" x14ac:dyDescent="0.25"/>
    <row r="265" s="7" customFormat="1" x14ac:dyDescent="0.25"/>
    <row r="266" s="7" customFormat="1" x14ac:dyDescent="0.25"/>
    <row r="267" s="7" customFormat="1" x14ac:dyDescent="0.25"/>
    <row r="268" s="7" customFormat="1" x14ac:dyDescent="0.25"/>
    <row r="269" s="7" customFormat="1" x14ac:dyDescent="0.25"/>
    <row r="270" s="7" customFormat="1" x14ac:dyDescent="0.25"/>
    <row r="271" s="7" customFormat="1" x14ac:dyDescent="0.25"/>
    <row r="272" s="7" customFormat="1" x14ac:dyDescent="0.25"/>
    <row r="273" s="7" customFormat="1" x14ac:dyDescent="0.25"/>
    <row r="274" s="7" customFormat="1" x14ac:dyDescent="0.25"/>
    <row r="275" s="7" customFormat="1" x14ac:dyDescent="0.25"/>
    <row r="276" s="7" customFormat="1" x14ac:dyDescent="0.25"/>
    <row r="277" s="7" customFormat="1" x14ac:dyDescent="0.25"/>
    <row r="278" s="7" customFormat="1" x14ac:dyDescent="0.25"/>
    <row r="279" s="7" customFormat="1" x14ac:dyDescent="0.25"/>
    <row r="280" s="7" customFormat="1" x14ac:dyDescent="0.25"/>
    <row r="281" s="7" customFormat="1" x14ac:dyDescent="0.25"/>
    <row r="282" s="7" customFormat="1" x14ac:dyDescent="0.25"/>
    <row r="283" s="7" customFormat="1" x14ac:dyDescent="0.25"/>
    <row r="284" s="7" customFormat="1" x14ac:dyDescent="0.25"/>
    <row r="285" s="7" customFormat="1" x14ac:dyDescent="0.25"/>
    <row r="286" s="7" customFormat="1" x14ac:dyDescent="0.25"/>
    <row r="287" s="7" customFormat="1" x14ac:dyDescent="0.25"/>
    <row r="288" s="7" customFormat="1" x14ac:dyDescent="0.25"/>
    <row r="289" s="7" customFormat="1" x14ac:dyDescent="0.25"/>
    <row r="290" s="7" customFormat="1" x14ac:dyDescent="0.25"/>
    <row r="291" s="7" customFormat="1" x14ac:dyDescent="0.25"/>
    <row r="292" s="7" customFormat="1" x14ac:dyDescent="0.25"/>
    <row r="293" s="7" customFormat="1" x14ac:dyDescent="0.25"/>
    <row r="294" s="7" customFormat="1" x14ac:dyDescent="0.25"/>
    <row r="295" s="7" customFormat="1" x14ac:dyDescent="0.25"/>
    <row r="296" s="7" customFormat="1" x14ac:dyDescent="0.25"/>
    <row r="297" s="7" customFormat="1" x14ac:dyDescent="0.25"/>
    <row r="298" s="7" customFormat="1" x14ac:dyDescent="0.25"/>
    <row r="299" s="7" customFormat="1" x14ac:dyDescent="0.25"/>
    <row r="300" s="7" customFormat="1" x14ac:dyDescent="0.25"/>
    <row r="301" s="7" customFormat="1" x14ac:dyDescent="0.25"/>
    <row r="302" s="7" customFormat="1" x14ac:dyDescent="0.25"/>
    <row r="303" s="7" customFormat="1" x14ac:dyDescent="0.25"/>
    <row r="304" s="7" customFormat="1" x14ac:dyDescent="0.25"/>
    <row r="305" s="7" customFormat="1" x14ac:dyDescent="0.25"/>
    <row r="306" s="7" customFormat="1" x14ac:dyDescent="0.25"/>
    <row r="307" s="7" customFormat="1" x14ac:dyDescent="0.25"/>
    <row r="308" s="7" customFormat="1" x14ac:dyDescent="0.25"/>
    <row r="309" s="7" customFormat="1" x14ac:dyDescent="0.25"/>
    <row r="310" s="7" customFormat="1" x14ac:dyDescent="0.25"/>
    <row r="311" s="7" customFormat="1" x14ac:dyDescent="0.25"/>
    <row r="312" s="7" customFormat="1" x14ac:dyDescent="0.25"/>
    <row r="313" s="7" customFormat="1" x14ac:dyDescent="0.25"/>
    <row r="314" s="7" customFormat="1" x14ac:dyDescent="0.25"/>
    <row r="315" s="7" customFormat="1" x14ac:dyDescent="0.25"/>
    <row r="316" s="7" customFormat="1" x14ac:dyDescent="0.25"/>
    <row r="317" s="7" customFormat="1" x14ac:dyDescent="0.25"/>
    <row r="318" s="7" customFormat="1" x14ac:dyDescent="0.25"/>
    <row r="319" s="7" customFormat="1" x14ac:dyDescent="0.25"/>
    <row r="320" s="7" customFormat="1" x14ac:dyDescent="0.25"/>
    <row r="321" s="7" customFormat="1" x14ac:dyDescent="0.25"/>
    <row r="322" s="7" customFormat="1" x14ac:dyDescent="0.25"/>
    <row r="323" s="7" customFormat="1" x14ac:dyDescent="0.25"/>
    <row r="324" s="7" customFormat="1" x14ac:dyDescent="0.25"/>
    <row r="325" s="7" customFormat="1" x14ac:dyDescent="0.25"/>
    <row r="326" s="7" customFormat="1" x14ac:dyDescent="0.25"/>
    <row r="327" s="7" customFormat="1" x14ac:dyDescent="0.25"/>
    <row r="328" s="7" customFormat="1" x14ac:dyDescent="0.25"/>
    <row r="329" s="7" customFormat="1" x14ac:dyDescent="0.25"/>
    <row r="330" s="7" customFormat="1" x14ac:dyDescent="0.25"/>
    <row r="331" s="7" customFormat="1" x14ac:dyDescent="0.25"/>
    <row r="332" s="7" customFormat="1" x14ac:dyDescent="0.25"/>
    <row r="333" s="7" customFormat="1" x14ac:dyDescent="0.25"/>
    <row r="334" s="7" customFormat="1" x14ac:dyDescent="0.25"/>
    <row r="335" s="7" customFormat="1" x14ac:dyDescent="0.25"/>
    <row r="336" s="7" customFormat="1" x14ac:dyDescent="0.25"/>
    <row r="337" s="7" customFormat="1" x14ac:dyDescent="0.25"/>
    <row r="338" s="7" customFormat="1" x14ac:dyDescent="0.25"/>
    <row r="339" s="7" customFormat="1" x14ac:dyDescent="0.25"/>
    <row r="340" s="7" customFormat="1" x14ac:dyDescent="0.25"/>
    <row r="341" s="7" customFormat="1" x14ac:dyDescent="0.25"/>
    <row r="342" s="7" customFormat="1" x14ac:dyDescent="0.25"/>
    <row r="343" s="7" customFormat="1" x14ac:dyDescent="0.25"/>
    <row r="344" s="7" customFormat="1" x14ac:dyDescent="0.25"/>
    <row r="345" s="7" customFormat="1" x14ac:dyDescent="0.25"/>
    <row r="346" s="7" customFormat="1" x14ac:dyDescent="0.25"/>
    <row r="347" s="7" customFormat="1" x14ac:dyDescent="0.25"/>
    <row r="348" s="7" customFormat="1" x14ac:dyDescent="0.25"/>
    <row r="349" s="7" customFormat="1" x14ac:dyDescent="0.25"/>
    <row r="350" s="7" customFormat="1" x14ac:dyDescent="0.25"/>
    <row r="351" s="7" customFormat="1" x14ac:dyDescent="0.25"/>
    <row r="352" s="7" customFormat="1" x14ac:dyDescent="0.25"/>
    <row r="353" s="7" customFormat="1" x14ac:dyDescent="0.25"/>
    <row r="354" s="7" customFormat="1" x14ac:dyDescent="0.25"/>
    <row r="355" s="7" customFormat="1" x14ac:dyDescent="0.25"/>
    <row r="356" s="7" customFormat="1" x14ac:dyDescent="0.25"/>
    <row r="357" s="7" customFormat="1" x14ac:dyDescent="0.25"/>
    <row r="358" s="7" customFormat="1" x14ac:dyDescent="0.25"/>
    <row r="359" s="7" customFormat="1" x14ac:dyDescent="0.25"/>
    <row r="360" s="7" customFormat="1" x14ac:dyDescent="0.25"/>
    <row r="361" s="7" customFormat="1" x14ac:dyDescent="0.25"/>
    <row r="362" s="7" customFormat="1" x14ac:dyDescent="0.25"/>
    <row r="363" s="7" customFormat="1" x14ac:dyDescent="0.25"/>
    <row r="364" s="7" customFormat="1" x14ac:dyDescent="0.25"/>
    <row r="365" s="7" customFormat="1" x14ac:dyDescent="0.25"/>
    <row r="366" s="7" customFormat="1" x14ac:dyDescent="0.25"/>
    <row r="367" s="7" customFormat="1" x14ac:dyDescent="0.25"/>
    <row r="368" s="7" customFormat="1" x14ac:dyDescent="0.25"/>
    <row r="369" s="7" customFormat="1" x14ac:dyDescent="0.25"/>
    <row r="370" s="7" customFormat="1" x14ac:dyDescent="0.25"/>
    <row r="371" s="7" customFormat="1" x14ac:dyDescent="0.25"/>
    <row r="372" s="7" customFormat="1" x14ac:dyDescent="0.25"/>
    <row r="373" s="7" customFormat="1" x14ac:dyDescent="0.25"/>
    <row r="374" s="7" customFormat="1" x14ac:dyDescent="0.25"/>
    <row r="375" s="7" customFormat="1" x14ac:dyDescent="0.25"/>
    <row r="376" s="7" customFormat="1" x14ac:dyDescent="0.25"/>
    <row r="377" s="7" customFormat="1" x14ac:dyDescent="0.25"/>
    <row r="378" s="7" customFormat="1" x14ac:dyDescent="0.25"/>
    <row r="379" s="7" customFormat="1" x14ac:dyDescent="0.25"/>
    <row r="380" s="7" customFormat="1" x14ac:dyDescent="0.25"/>
    <row r="381" s="7" customFormat="1" x14ac:dyDescent="0.25"/>
    <row r="382" s="7" customFormat="1" x14ac:dyDescent="0.25"/>
    <row r="383" s="7" customFormat="1" x14ac:dyDescent="0.25"/>
    <row r="384" s="7" customFormat="1" x14ac:dyDescent="0.25"/>
    <row r="385" s="7" customFormat="1" x14ac:dyDescent="0.25"/>
    <row r="386" s="7" customFormat="1" x14ac:dyDescent="0.25"/>
    <row r="387" s="7" customFormat="1" x14ac:dyDescent="0.25"/>
    <row r="388" s="7" customFormat="1" x14ac:dyDescent="0.25"/>
    <row r="389" s="7" customFormat="1" x14ac:dyDescent="0.25"/>
    <row r="390" s="7" customFormat="1" x14ac:dyDescent="0.25"/>
    <row r="391" s="7" customFormat="1" x14ac:dyDescent="0.25"/>
    <row r="392" s="7" customFormat="1" x14ac:dyDescent="0.25"/>
    <row r="393" s="7" customFormat="1" x14ac:dyDescent="0.25"/>
    <row r="394" s="7" customFormat="1" x14ac:dyDescent="0.25"/>
    <row r="395" s="7" customFormat="1" x14ac:dyDescent="0.25"/>
    <row r="396" s="7" customFormat="1" x14ac:dyDescent="0.25"/>
    <row r="397" s="7" customFormat="1" x14ac:dyDescent="0.25"/>
    <row r="398" s="7" customFormat="1" x14ac:dyDescent="0.25"/>
    <row r="399" s="7" customFormat="1" x14ac:dyDescent="0.25"/>
    <row r="400" s="7" customFormat="1" x14ac:dyDescent="0.25"/>
    <row r="401" s="7" customFormat="1" x14ac:dyDescent="0.25"/>
    <row r="402" s="7" customFormat="1" x14ac:dyDescent="0.25"/>
    <row r="403" s="7" customFormat="1" x14ac:dyDescent="0.25"/>
    <row r="404" s="7" customFormat="1" x14ac:dyDescent="0.25"/>
    <row r="405" s="7" customFormat="1" x14ac:dyDescent="0.25"/>
    <row r="406" s="7" customFormat="1" x14ac:dyDescent="0.25"/>
    <row r="407" s="7" customFormat="1" x14ac:dyDescent="0.25"/>
    <row r="408" s="7" customFormat="1" x14ac:dyDescent="0.25"/>
    <row r="409" s="7" customFormat="1" x14ac:dyDescent="0.25"/>
    <row r="410" s="7" customFormat="1" x14ac:dyDescent="0.25"/>
    <row r="411" s="7" customFormat="1" x14ac:dyDescent="0.25"/>
    <row r="412" s="7" customFormat="1" x14ac:dyDescent="0.25"/>
    <row r="413" s="7" customFormat="1" x14ac:dyDescent="0.25"/>
    <row r="414" s="7" customFormat="1" x14ac:dyDescent="0.25"/>
    <row r="415" s="7" customFormat="1" x14ac:dyDescent="0.25"/>
    <row r="416" s="7" customFormat="1" x14ac:dyDescent="0.25"/>
    <row r="417" s="7" customFormat="1" x14ac:dyDescent="0.25"/>
    <row r="418" s="7" customFormat="1" x14ac:dyDescent="0.25"/>
    <row r="419" s="7" customFormat="1" x14ac:dyDescent="0.25"/>
    <row r="420" s="7" customFormat="1" x14ac:dyDescent="0.25"/>
    <row r="421" s="7" customFormat="1" x14ac:dyDescent="0.25"/>
    <row r="422" s="7" customFormat="1" x14ac:dyDescent="0.25"/>
    <row r="423" s="7" customFormat="1" x14ac:dyDescent="0.25"/>
    <row r="424" s="7" customFormat="1" x14ac:dyDescent="0.25"/>
    <row r="425" s="7" customFormat="1" x14ac:dyDescent="0.25"/>
    <row r="426" s="7" customFormat="1" x14ac:dyDescent="0.25"/>
    <row r="427" s="7" customFormat="1" x14ac:dyDescent="0.25"/>
    <row r="428" s="7" customFormat="1" x14ac:dyDescent="0.25"/>
    <row r="429" s="7" customFormat="1" x14ac:dyDescent="0.25"/>
    <row r="430" s="7" customFormat="1" x14ac:dyDescent="0.25"/>
    <row r="431" s="7" customFormat="1" x14ac:dyDescent="0.25"/>
    <row r="432" s="7" customFormat="1" x14ac:dyDescent="0.25"/>
    <row r="433" s="7" customFormat="1" x14ac:dyDescent="0.25"/>
    <row r="434" s="7" customFormat="1" x14ac:dyDescent="0.25"/>
    <row r="435" s="7" customFormat="1" x14ac:dyDescent="0.25"/>
    <row r="436" s="7" customFormat="1" x14ac:dyDescent="0.25"/>
    <row r="437" s="7" customFormat="1" x14ac:dyDescent="0.25"/>
    <row r="438" s="7" customFormat="1" x14ac:dyDescent="0.25"/>
    <row r="439" s="7" customFormat="1" x14ac:dyDescent="0.25"/>
    <row r="440" s="7" customFormat="1" x14ac:dyDescent="0.25"/>
    <row r="441" s="7" customFormat="1" x14ac:dyDescent="0.25"/>
    <row r="442" s="7" customFormat="1" x14ac:dyDescent="0.25"/>
    <row r="443" s="7" customFormat="1" x14ac:dyDescent="0.25"/>
    <row r="444" s="7" customFormat="1" x14ac:dyDescent="0.25"/>
    <row r="445" s="7" customFormat="1" x14ac:dyDescent="0.25"/>
    <row r="446" s="7" customFormat="1" x14ac:dyDescent="0.25"/>
    <row r="447" s="7" customFormat="1" x14ac:dyDescent="0.25"/>
    <row r="448" s="7" customFormat="1" x14ac:dyDescent="0.25"/>
    <row r="449" s="7" customFormat="1" x14ac:dyDescent="0.25"/>
    <row r="450" s="7" customFormat="1" x14ac:dyDescent="0.25"/>
    <row r="451" s="7" customFormat="1" x14ac:dyDescent="0.25"/>
    <row r="452" s="7" customFormat="1" x14ac:dyDescent="0.25"/>
    <row r="453" s="7" customFormat="1" x14ac:dyDescent="0.25"/>
    <row r="454" s="7" customFormat="1" x14ac:dyDescent="0.25"/>
    <row r="455" s="7" customFormat="1" x14ac:dyDescent="0.25"/>
    <row r="456" s="7" customFormat="1" x14ac:dyDescent="0.25"/>
    <row r="457" s="7" customFormat="1" x14ac:dyDescent="0.25"/>
    <row r="458" s="7" customFormat="1" x14ac:dyDescent="0.25"/>
    <row r="459" s="7" customFormat="1" x14ac:dyDescent="0.25"/>
    <row r="460" s="7" customFormat="1" x14ac:dyDescent="0.25"/>
    <row r="461" s="7" customFormat="1" x14ac:dyDescent="0.25"/>
    <row r="462" s="7" customFormat="1" x14ac:dyDescent="0.25"/>
    <row r="463" s="7" customFormat="1" x14ac:dyDescent="0.25"/>
    <row r="464" s="7" customFormat="1" x14ac:dyDescent="0.25"/>
    <row r="465" s="7" customFormat="1" x14ac:dyDescent="0.25"/>
    <row r="466" s="7" customFormat="1" x14ac:dyDescent="0.25"/>
    <row r="467" s="7" customFormat="1" x14ac:dyDescent="0.25"/>
    <row r="468" s="7" customFormat="1" x14ac:dyDescent="0.25"/>
    <row r="469" s="7" customFormat="1" x14ac:dyDescent="0.25"/>
    <row r="470" s="7" customFormat="1" x14ac:dyDescent="0.25"/>
    <row r="471" s="7" customFormat="1" x14ac:dyDescent="0.25"/>
    <row r="472" s="7" customFormat="1" x14ac:dyDescent="0.25"/>
    <row r="473" s="7" customFormat="1" x14ac:dyDescent="0.25"/>
    <row r="474" s="7" customFormat="1" x14ac:dyDescent="0.25"/>
    <row r="475" s="7" customFormat="1" x14ac:dyDescent="0.25"/>
    <row r="476" s="7" customFormat="1" x14ac:dyDescent="0.25"/>
    <row r="477" s="7" customFormat="1" x14ac:dyDescent="0.25"/>
    <row r="478" s="7" customFormat="1" x14ac:dyDescent="0.25"/>
    <row r="479" s="7" customFormat="1" x14ac:dyDescent="0.25"/>
    <row r="480" s="7" customFormat="1" x14ac:dyDescent="0.25"/>
    <row r="481" s="7" customFormat="1" x14ac:dyDescent="0.25"/>
    <row r="482" s="7" customFormat="1" x14ac:dyDescent="0.25"/>
    <row r="483" s="7" customFormat="1" x14ac:dyDescent="0.25"/>
    <row r="484" s="7" customFormat="1" x14ac:dyDescent="0.25"/>
    <row r="485" s="7" customFormat="1" x14ac:dyDescent="0.25"/>
    <row r="486" s="7" customFormat="1" x14ac:dyDescent="0.25"/>
    <row r="487" s="7" customFormat="1" x14ac:dyDescent="0.25"/>
    <row r="488" s="7" customFormat="1" x14ac:dyDescent="0.25"/>
    <row r="489" s="7" customFormat="1" x14ac:dyDescent="0.25"/>
    <row r="490" s="7" customFormat="1" x14ac:dyDescent="0.25"/>
    <row r="491" s="7" customFormat="1" x14ac:dyDescent="0.25"/>
    <row r="492" s="7" customFormat="1" x14ac:dyDescent="0.25"/>
    <row r="493" s="7" customFormat="1" x14ac:dyDescent="0.25"/>
    <row r="494" s="7" customFormat="1" x14ac:dyDescent="0.25"/>
    <row r="495" s="7" customFormat="1" x14ac:dyDescent="0.25"/>
    <row r="496" s="7" customFormat="1" x14ac:dyDescent="0.25"/>
    <row r="497" s="7" customFormat="1" x14ac:dyDescent="0.25"/>
    <row r="498" s="7" customFormat="1" x14ac:dyDescent="0.25"/>
    <row r="499" s="7" customFormat="1" x14ac:dyDescent="0.25"/>
    <row r="500" s="7" customFormat="1" x14ac:dyDescent="0.25"/>
    <row r="501" s="7" customFormat="1" x14ac:dyDescent="0.25"/>
    <row r="502" s="7" customFormat="1" x14ac:dyDescent="0.25"/>
    <row r="503" s="7" customFormat="1" x14ac:dyDescent="0.25"/>
    <row r="504" s="7" customFormat="1" x14ac:dyDescent="0.25"/>
    <row r="505" s="7" customFormat="1" x14ac:dyDescent="0.25"/>
    <row r="506" s="7" customFormat="1" x14ac:dyDescent="0.25"/>
    <row r="507" s="7" customFormat="1" x14ac:dyDescent="0.25"/>
    <row r="508" s="7" customFormat="1" x14ac:dyDescent="0.25"/>
    <row r="509" s="7" customFormat="1" x14ac:dyDescent="0.25"/>
    <row r="510" s="7" customFormat="1" x14ac:dyDescent="0.25"/>
    <row r="511" s="7" customFormat="1" x14ac:dyDescent="0.25"/>
    <row r="512" s="7" customFormat="1" x14ac:dyDescent="0.25"/>
    <row r="513" s="7" customFormat="1" x14ac:dyDescent="0.25"/>
    <row r="514" s="7" customFormat="1" x14ac:dyDescent="0.25"/>
    <row r="515" s="7" customFormat="1" x14ac:dyDescent="0.25"/>
    <row r="516" s="7" customFormat="1" x14ac:dyDescent="0.25"/>
    <row r="517" s="7" customFormat="1" x14ac:dyDescent="0.25"/>
    <row r="518" s="7" customFormat="1" x14ac:dyDescent="0.25"/>
    <row r="519" s="7" customFormat="1" x14ac:dyDescent="0.25"/>
    <row r="520" s="7" customFormat="1" x14ac:dyDescent="0.25"/>
    <row r="521" s="7" customFormat="1" x14ac:dyDescent="0.25"/>
    <row r="522" s="7" customFormat="1" x14ac:dyDescent="0.25"/>
    <row r="523" s="7" customFormat="1" x14ac:dyDescent="0.25"/>
    <row r="524" s="7" customFormat="1" x14ac:dyDescent="0.25"/>
    <row r="525" s="7" customFormat="1" x14ac:dyDescent="0.25"/>
    <row r="526" s="7" customFormat="1" x14ac:dyDescent="0.25"/>
    <row r="527" s="7" customFormat="1" x14ac:dyDescent="0.25"/>
    <row r="528" s="7" customFormat="1" x14ac:dyDescent="0.25"/>
    <row r="529" s="7" customFormat="1" x14ac:dyDescent="0.25"/>
    <row r="530" s="7" customFormat="1" x14ac:dyDescent="0.25"/>
    <row r="531" s="7" customFormat="1" x14ac:dyDescent="0.25"/>
    <row r="532" s="7" customFormat="1" x14ac:dyDescent="0.25"/>
    <row r="533" s="7" customFormat="1" x14ac:dyDescent="0.25"/>
    <row r="534" s="7" customFormat="1" x14ac:dyDescent="0.25"/>
    <row r="535" s="7" customFormat="1" x14ac:dyDescent="0.25"/>
    <row r="536" s="7" customFormat="1" x14ac:dyDescent="0.25"/>
    <row r="537" s="7" customFormat="1" x14ac:dyDescent="0.25"/>
    <row r="538" s="7" customFormat="1" x14ac:dyDescent="0.25"/>
    <row r="539" s="7" customFormat="1" x14ac:dyDescent="0.25"/>
    <row r="540" s="7" customFormat="1" x14ac:dyDescent="0.25"/>
    <row r="541" s="7" customFormat="1" x14ac:dyDescent="0.25"/>
    <row r="542" s="7" customFormat="1" x14ac:dyDescent="0.25"/>
    <row r="543" s="7" customFormat="1" x14ac:dyDescent="0.25"/>
    <row r="544" s="7" customFormat="1" x14ac:dyDescent="0.25"/>
    <row r="545" s="7" customFormat="1" x14ac:dyDescent="0.25"/>
    <row r="546" s="7" customFormat="1" x14ac:dyDescent="0.25"/>
    <row r="547" s="7" customFormat="1" x14ac:dyDescent="0.25"/>
    <row r="548" s="7" customFormat="1" x14ac:dyDescent="0.25"/>
    <row r="549" s="7" customFormat="1" x14ac:dyDescent="0.25"/>
    <row r="550" s="7" customFormat="1" x14ac:dyDescent="0.25"/>
    <row r="551" s="7" customFormat="1" x14ac:dyDescent="0.25"/>
    <row r="552" s="7" customFormat="1" x14ac:dyDescent="0.25"/>
    <row r="553" s="7" customFormat="1" x14ac:dyDescent="0.25"/>
    <row r="554" s="7" customFormat="1" x14ac:dyDescent="0.25"/>
    <row r="555" s="7" customFormat="1" x14ac:dyDescent="0.25"/>
    <row r="556" s="7" customFormat="1" x14ac:dyDescent="0.25"/>
    <row r="557" s="7" customFormat="1" x14ac:dyDescent="0.25"/>
    <row r="558" s="7" customFormat="1" x14ac:dyDescent="0.25"/>
    <row r="559" s="7" customFormat="1" x14ac:dyDescent="0.25"/>
    <row r="560" s="7" customFormat="1" x14ac:dyDescent="0.25"/>
    <row r="561" s="7" customFormat="1" x14ac:dyDescent="0.25"/>
    <row r="562" s="7" customFormat="1" x14ac:dyDescent="0.25"/>
    <row r="563" s="7" customFormat="1" x14ac:dyDescent="0.25"/>
    <row r="564" s="7" customFormat="1" x14ac:dyDescent="0.25"/>
    <row r="565" s="7" customFormat="1" x14ac:dyDescent="0.25"/>
    <row r="566" s="7" customFormat="1" x14ac:dyDescent="0.25"/>
    <row r="567" s="7" customFormat="1" x14ac:dyDescent="0.25"/>
    <row r="568" s="7" customFormat="1" x14ac:dyDescent="0.25"/>
    <row r="569" s="7" customFormat="1" x14ac:dyDescent="0.25"/>
    <row r="570" s="7" customFormat="1" x14ac:dyDescent="0.25"/>
    <row r="571" s="7" customFormat="1" x14ac:dyDescent="0.25"/>
    <row r="572" s="7" customFormat="1" x14ac:dyDescent="0.25"/>
    <row r="573" s="7" customFormat="1" x14ac:dyDescent="0.25"/>
    <row r="574" s="7" customFormat="1" x14ac:dyDescent="0.25"/>
    <row r="575" s="7" customFormat="1" x14ac:dyDescent="0.25"/>
    <row r="576" s="7" customFormat="1" x14ac:dyDescent="0.25"/>
    <row r="577" s="7" customFormat="1" x14ac:dyDescent="0.25"/>
    <row r="578" s="7" customFormat="1" x14ac:dyDescent="0.25"/>
    <row r="579" s="7" customFormat="1" x14ac:dyDescent="0.25"/>
    <row r="580" s="7" customFormat="1" x14ac:dyDescent="0.25"/>
    <row r="581" s="7" customFormat="1" x14ac:dyDescent="0.25"/>
    <row r="582" s="7" customFormat="1" x14ac:dyDescent="0.25"/>
    <row r="583" s="7" customFormat="1" x14ac:dyDescent="0.25"/>
    <row r="584" s="7" customFormat="1" x14ac:dyDescent="0.25"/>
    <row r="585" s="7" customFormat="1" x14ac:dyDescent="0.25"/>
    <row r="586" s="7" customFormat="1" x14ac:dyDescent="0.25"/>
    <row r="587" s="7" customFormat="1" x14ac:dyDescent="0.25"/>
    <row r="588" s="7" customFormat="1" x14ac:dyDescent="0.25"/>
    <row r="589" s="7" customFormat="1" x14ac:dyDescent="0.25"/>
    <row r="590" s="7" customFormat="1" x14ac:dyDescent="0.25"/>
    <row r="591" s="7" customFormat="1" x14ac:dyDescent="0.25"/>
    <row r="592" s="7" customFormat="1" x14ac:dyDescent="0.25"/>
    <row r="593" s="7" customFormat="1" x14ac:dyDescent="0.25"/>
    <row r="594" s="7" customFormat="1" x14ac:dyDescent="0.25"/>
    <row r="595" s="7" customFormat="1" x14ac:dyDescent="0.25"/>
    <row r="596" s="7" customFormat="1" x14ac:dyDescent="0.25"/>
    <row r="597" s="7" customFormat="1" x14ac:dyDescent="0.25"/>
    <row r="598" s="7" customFormat="1" x14ac:dyDescent="0.25"/>
    <row r="599" s="7" customFormat="1" x14ac:dyDescent="0.25"/>
    <row r="600" s="7" customFormat="1" x14ac:dyDescent="0.25"/>
    <row r="601" s="7" customFormat="1" x14ac:dyDescent="0.25"/>
    <row r="602" s="7" customFormat="1" x14ac:dyDescent="0.25"/>
    <row r="603" s="7" customFormat="1" x14ac:dyDescent="0.25"/>
    <row r="604" s="7" customFormat="1" x14ac:dyDescent="0.25"/>
    <row r="605" s="7" customFormat="1" x14ac:dyDescent="0.25"/>
    <row r="606" s="7" customFormat="1" x14ac:dyDescent="0.25"/>
    <row r="607" s="7" customFormat="1" x14ac:dyDescent="0.25"/>
    <row r="608" s="7" customFormat="1" x14ac:dyDescent="0.25"/>
    <row r="609" s="7" customFormat="1" x14ac:dyDescent="0.25"/>
    <row r="610" s="7" customFormat="1" x14ac:dyDescent="0.25"/>
    <row r="611" s="7" customFormat="1" x14ac:dyDescent="0.25"/>
    <row r="612" s="7" customFormat="1" x14ac:dyDescent="0.25"/>
    <row r="613" s="7" customFormat="1" x14ac:dyDescent="0.25"/>
    <row r="614" s="7" customFormat="1" x14ac:dyDescent="0.25"/>
    <row r="615" s="7" customFormat="1" x14ac:dyDescent="0.25"/>
    <row r="616" s="7" customFormat="1" x14ac:dyDescent="0.25"/>
    <row r="617" s="7" customFormat="1" x14ac:dyDescent="0.25"/>
    <row r="618" s="7" customFormat="1" x14ac:dyDescent="0.25"/>
    <row r="619" s="7" customFormat="1" x14ac:dyDescent="0.25"/>
    <row r="620" s="7" customFormat="1" x14ac:dyDescent="0.25"/>
    <row r="621" s="7" customFormat="1" x14ac:dyDescent="0.25"/>
    <row r="622" s="7" customFormat="1" x14ac:dyDescent="0.25"/>
    <row r="623" s="7" customFormat="1" x14ac:dyDescent="0.25"/>
    <row r="624" s="7" customFormat="1" x14ac:dyDescent="0.25"/>
    <row r="625" s="7" customFormat="1" x14ac:dyDescent="0.25"/>
    <row r="626" s="7" customFormat="1" x14ac:dyDescent="0.25"/>
    <row r="627" s="7" customFormat="1" x14ac:dyDescent="0.25"/>
    <row r="628" s="7" customFormat="1" x14ac:dyDescent="0.25"/>
    <row r="629" s="7" customFormat="1" x14ac:dyDescent="0.25"/>
    <row r="630" s="7" customFormat="1" x14ac:dyDescent="0.25"/>
    <row r="631" s="7" customFormat="1" x14ac:dyDescent="0.25"/>
    <row r="632" s="7" customFormat="1" x14ac:dyDescent="0.25"/>
    <row r="633" s="7" customFormat="1" x14ac:dyDescent="0.25"/>
    <row r="634" s="7" customFormat="1" x14ac:dyDescent="0.25"/>
    <row r="635" s="7" customFormat="1" x14ac:dyDescent="0.25"/>
    <row r="636" s="7" customFormat="1" x14ac:dyDescent="0.25"/>
    <row r="637" s="7" customFormat="1" x14ac:dyDescent="0.25"/>
    <row r="638" s="7" customFormat="1" x14ac:dyDescent="0.25"/>
    <row r="639" s="7" customFormat="1" x14ac:dyDescent="0.25"/>
    <row r="640" s="7" customFormat="1" x14ac:dyDescent="0.25"/>
    <row r="641" s="7" customFormat="1" x14ac:dyDescent="0.25"/>
    <row r="642" s="7" customFormat="1" x14ac:dyDescent="0.25"/>
    <row r="643" s="7" customFormat="1" x14ac:dyDescent="0.25"/>
    <row r="644" s="7" customFormat="1" x14ac:dyDescent="0.25"/>
    <row r="645" s="7" customFormat="1" x14ac:dyDescent="0.25"/>
    <row r="646" s="7" customFormat="1" x14ac:dyDescent="0.25"/>
    <row r="647" s="7" customFormat="1" x14ac:dyDescent="0.25"/>
    <row r="648" s="7" customFormat="1" x14ac:dyDescent="0.25"/>
    <row r="649" s="7" customFormat="1" x14ac:dyDescent="0.25"/>
    <row r="650" s="7" customFormat="1" x14ac:dyDescent="0.25"/>
    <row r="651" s="7" customFormat="1" x14ac:dyDescent="0.25"/>
    <row r="652" s="7" customFormat="1" x14ac:dyDescent="0.25"/>
    <row r="653" s="7" customFormat="1" x14ac:dyDescent="0.25"/>
    <row r="654" s="7" customFormat="1" x14ac:dyDescent="0.25"/>
    <row r="655" s="7" customFormat="1" x14ac:dyDescent="0.25"/>
    <row r="656" s="7" customFormat="1" x14ac:dyDescent="0.25"/>
    <row r="657" s="7" customFormat="1" x14ac:dyDescent="0.25"/>
    <row r="658" s="7" customFormat="1" x14ac:dyDescent="0.25"/>
    <row r="659" s="7" customFormat="1" x14ac:dyDescent="0.25"/>
    <row r="660" s="7" customFormat="1" x14ac:dyDescent="0.25"/>
    <row r="661" s="7" customFormat="1" x14ac:dyDescent="0.25"/>
    <row r="662" s="7" customFormat="1" x14ac:dyDescent="0.25"/>
    <row r="663" s="7" customFormat="1" x14ac:dyDescent="0.25"/>
    <row r="664" s="7" customFormat="1" x14ac:dyDescent="0.25"/>
    <row r="665" s="7" customFormat="1" x14ac:dyDescent="0.25"/>
    <row r="666" s="7" customFormat="1" x14ac:dyDescent="0.25"/>
    <row r="667" s="7" customFormat="1" x14ac:dyDescent="0.25"/>
    <row r="668" s="7" customFormat="1" x14ac:dyDescent="0.25"/>
    <row r="669" s="7" customFormat="1" x14ac:dyDescent="0.25"/>
    <row r="670" s="7" customFormat="1" x14ac:dyDescent="0.25"/>
    <row r="671" s="7" customFormat="1" x14ac:dyDescent="0.25"/>
    <row r="672" s="7" customFormat="1" x14ac:dyDescent="0.25"/>
    <row r="673" s="7" customFormat="1" x14ac:dyDescent="0.25"/>
    <row r="674" s="7" customFormat="1" x14ac:dyDescent="0.25"/>
    <row r="675" s="7" customFormat="1" x14ac:dyDescent="0.25"/>
    <row r="676" s="7" customFormat="1" x14ac:dyDescent="0.25"/>
    <row r="677" s="7" customFormat="1" x14ac:dyDescent="0.25"/>
    <row r="678" s="7" customFormat="1" x14ac:dyDescent="0.25"/>
    <row r="679" s="7" customFormat="1" x14ac:dyDescent="0.25"/>
    <row r="680" s="7" customFormat="1" x14ac:dyDescent="0.25"/>
    <row r="681" s="7" customFormat="1" x14ac:dyDescent="0.25"/>
    <row r="682" s="7" customFormat="1" x14ac:dyDescent="0.25"/>
    <row r="683" s="7" customFormat="1" x14ac:dyDescent="0.25"/>
    <row r="684" s="7" customFormat="1" x14ac:dyDescent="0.25"/>
    <row r="685" s="7" customFormat="1" x14ac:dyDescent="0.25"/>
    <row r="686" s="7" customFormat="1" x14ac:dyDescent="0.25"/>
    <row r="687" s="7" customFormat="1" x14ac:dyDescent="0.25"/>
    <row r="688" s="7" customFormat="1" x14ac:dyDescent="0.25"/>
    <row r="689" s="7" customFormat="1" x14ac:dyDescent="0.25"/>
    <row r="690" s="7" customFormat="1" x14ac:dyDescent="0.25"/>
    <row r="691" s="7" customFormat="1" x14ac:dyDescent="0.25"/>
    <row r="692" s="7" customFormat="1" x14ac:dyDescent="0.25"/>
    <row r="693" s="7" customFormat="1" x14ac:dyDescent="0.25"/>
    <row r="694" s="7" customFormat="1" x14ac:dyDescent="0.25"/>
    <row r="695" s="7" customFormat="1" x14ac:dyDescent="0.25"/>
    <row r="696" s="7" customFormat="1" x14ac:dyDescent="0.25"/>
    <row r="697" s="7" customFormat="1" x14ac:dyDescent="0.25"/>
    <row r="698" s="7" customFormat="1" x14ac:dyDescent="0.25"/>
    <row r="699" s="7" customFormat="1" x14ac:dyDescent="0.25"/>
    <row r="700" s="7" customFormat="1" x14ac:dyDescent="0.25"/>
    <row r="701" s="7" customFormat="1" x14ac:dyDescent="0.25"/>
    <row r="702" s="7" customFormat="1" x14ac:dyDescent="0.25"/>
    <row r="703" s="7" customFormat="1" x14ac:dyDescent="0.25"/>
    <row r="704" s="7" customFormat="1" x14ac:dyDescent="0.25"/>
    <row r="705" s="7" customFormat="1" x14ac:dyDescent="0.25"/>
    <row r="706" s="7" customFormat="1" x14ac:dyDescent="0.25"/>
    <row r="707" s="7" customFormat="1" x14ac:dyDescent="0.25"/>
    <row r="708" s="7" customFormat="1" x14ac:dyDescent="0.25"/>
    <row r="709" s="7" customFormat="1" x14ac:dyDescent="0.25"/>
    <row r="710" s="7" customFormat="1" x14ac:dyDescent="0.25"/>
    <row r="711" s="7" customFormat="1" x14ac:dyDescent="0.25"/>
    <row r="712" s="7" customFormat="1" x14ac:dyDescent="0.25"/>
    <row r="713" s="7" customFormat="1" x14ac:dyDescent="0.25"/>
    <row r="714" s="7" customFormat="1" x14ac:dyDescent="0.25"/>
    <row r="715" s="7" customFormat="1" x14ac:dyDescent="0.25"/>
    <row r="716" s="7" customFormat="1" x14ac:dyDescent="0.25"/>
    <row r="717" s="7" customFormat="1" x14ac:dyDescent="0.25"/>
    <row r="718" s="7" customFormat="1" x14ac:dyDescent="0.25"/>
    <row r="719" s="7" customFormat="1" x14ac:dyDescent="0.25"/>
    <row r="720" s="7" customFormat="1" x14ac:dyDescent="0.25"/>
    <row r="721" s="7" customFormat="1" x14ac:dyDescent="0.25"/>
    <row r="722" s="7" customFormat="1" x14ac:dyDescent="0.25"/>
    <row r="723" s="7" customFormat="1" x14ac:dyDescent="0.25"/>
    <row r="724" s="7" customFormat="1" x14ac:dyDescent="0.25"/>
    <row r="725" s="7" customFormat="1" x14ac:dyDescent="0.25"/>
    <row r="726" s="7" customFormat="1" x14ac:dyDescent="0.25"/>
    <row r="727" s="7" customFormat="1" x14ac:dyDescent="0.25"/>
    <row r="728" s="7" customFormat="1" x14ac:dyDescent="0.25"/>
    <row r="729" s="7" customFormat="1" x14ac:dyDescent="0.25"/>
    <row r="730" s="7" customFormat="1" x14ac:dyDescent="0.25"/>
    <row r="731" s="7" customFormat="1" x14ac:dyDescent="0.25"/>
    <row r="732" s="7" customFormat="1" x14ac:dyDescent="0.25"/>
    <row r="733" s="7" customFormat="1" x14ac:dyDescent="0.25"/>
    <row r="734" s="7" customFormat="1" x14ac:dyDescent="0.25"/>
    <row r="735" s="7" customFormat="1" x14ac:dyDescent="0.25"/>
    <row r="736" s="7" customFormat="1" x14ac:dyDescent="0.25"/>
    <row r="737" s="7" customFormat="1" x14ac:dyDescent="0.25"/>
    <row r="738" s="7" customFormat="1" x14ac:dyDescent="0.25"/>
    <row r="739" s="7" customFormat="1" x14ac:dyDescent="0.25"/>
    <row r="740" s="7" customFormat="1" x14ac:dyDescent="0.25"/>
    <row r="741" s="7" customFormat="1" x14ac:dyDescent="0.25"/>
    <row r="742" s="7" customFormat="1" x14ac:dyDescent="0.25"/>
    <row r="743" s="7" customFormat="1" x14ac:dyDescent="0.25"/>
    <row r="744" s="7" customFormat="1" x14ac:dyDescent="0.25"/>
    <row r="745" s="7" customFormat="1" x14ac:dyDescent="0.25"/>
    <row r="746" s="7" customFormat="1" x14ac:dyDescent="0.25"/>
    <row r="747" s="7" customFormat="1" x14ac:dyDescent="0.25"/>
    <row r="748" s="7" customFormat="1" x14ac:dyDescent="0.25"/>
    <row r="749" s="7" customFormat="1" x14ac:dyDescent="0.25"/>
    <row r="750" s="7" customFormat="1" x14ac:dyDescent="0.25"/>
    <row r="751" s="7" customFormat="1" x14ac:dyDescent="0.25"/>
    <row r="752" s="7" customFormat="1" x14ac:dyDescent="0.25"/>
    <row r="753" s="7" customFormat="1" x14ac:dyDescent="0.25"/>
    <row r="754" s="7" customFormat="1" x14ac:dyDescent="0.25"/>
    <row r="755" s="7" customFormat="1" x14ac:dyDescent="0.25"/>
    <row r="756" s="7" customFormat="1" x14ac:dyDescent="0.25"/>
    <row r="757" s="7" customFormat="1" x14ac:dyDescent="0.25"/>
    <row r="758" s="7" customFormat="1" x14ac:dyDescent="0.25"/>
    <row r="759" s="7" customFormat="1" x14ac:dyDescent="0.25"/>
    <row r="760" s="7" customFormat="1" x14ac:dyDescent="0.25"/>
    <row r="761" s="7" customFormat="1" x14ac:dyDescent="0.25"/>
    <row r="762" s="7" customFormat="1" x14ac:dyDescent="0.25"/>
    <row r="763" s="7" customFormat="1" x14ac:dyDescent="0.25"/>
    <row r="764" s="7" customFormat="1" x14ac:dyDescent="0.25"/>
    <row r="765" s="7" customFormat="1" x14ac:dyDescent="0.25"/>
    <row r="766" s="7" customFormat="1" x14ac:dyDescent="0.25"/>
    <row r="767" s="7" customFormat="1" x14ac:dyDescent="0.25"/>
    <row r="768" s="7" customFormat="1" x14ac:dyDescent="0.25"/>
    <row r="769" s="7" customFormat="1" x14ac:dyDescent="0.25"/>
    <row r="770" s="7" customFormat="1" x14ac:dyDescent="0.25"/>
    <row r="771" s="7" customFormat="1" x14ac:dyDescent="0.25"/>
    <row r="772" s="7" customFormat="1" x14ac:dyDescent="0.25"/>
    <row r="773" s="7" customFormat="1" x14ac:dyDescent="0.25"/>
    <row r="774" s="7" customFormat="1" x14ac:dyDescent="0.25"/>
    <row r="775" s="7" customFormat="1" x14ac:dyDescent="0.25"/>
    <row r="776" s="7" customFormat="1" x14ac:dyDescent="0.25"/>
    <row r="777" s="7" customFormat="1" x14ac:dyDescent="0.25"/>
    <row r="778" s="7" customFormat="1" x14ac:dyDescent="0.25"/>
    <row r="779" s="7" customFormat="1" x14ac:dyDescent="0.25"/>
    <row r="780" s="7" customFormat="1" x14ac:dyDescent="0.25"/>
    <row r="781" s="7" customFormat="1" x14ac:dyDescent="0.25"/>
    <row r="782" s="7" customFormat="1" x14ac:dyDescent="0.25"/>
    <row r="783" s="7" customFormat="1" x14ac:dyDescent="0.25"/>
    <row r="784" s="7" customFormat="1" x14ac:dyDescent="0.25"/>
    <row r="785" s="7" customFormat="1" x14ac:dyDescent="0.25"/>
    <row r="786" s="7" customFormat="1" x14ac:dyDescent="0.25"/>
    <row r="787" s="7" customFormat="1" x14ac:dyDescent="0.25"/>
    <row r="788" s="7" customFormat="1" x14ac:dyDescent="0.25"/>
    <row r="789" s="7" customFormat="1" x14ac:dyDescent="0.25"/>
    <row r="790" s="7" customFormat="1" x14ac:dyDescent="0.25"/>
    <row r="791" s="7" customFormat="1" x14ac:dyDescent="0.25"/>
    <row r="792" s="7" customFormat="1" x14ac:dyDescent="0.25"/>
    <row r="793" s="7" customFormat="1" x14ac:dyDescent="0.25"/>
    <row r="794" s="7" customFormat="1" x14ac:dyDescent="0.25"/>
    <row r="795" s="7" customFormat="1" x14ac:dyDescent="0.25"/>
    <row r="796" s="7" customFormat="1" x14ac:dyDescent="0.25"/>
    <row r="797" s="7" customFormat="1" x14ac:dyDescent="0.25"/>
    <row r="798" s="7" customFormat="1" x14ac:dyDescent="0.25"/>
    <row r="799" s="7" customFormat="1" x14ac:dyDescent="0.25"/>
    <row r="800" s="7" customFormat="1" x14ac:dyDescent="0.25"/>
    <row r="801" s="7" customFormat="1" x14ac:dyDescent="0.25"/>
    <row r="802" s="7" customFormat="1" x14ac:dyDescent="0.25"/>
    <row r="803" s="7" customFormat="1" x14ac:dyDescent="0.25"/>
    <row r="804" s="7" customFormat="1" x14ac:dyDescent="0.25"/>
    <row r="805" s="7" customFormat="1" x14ac:dyDescent="0.25"/>
    <row r="806" s="7" customFormat="1" x14ac:dyDescent="0.25"/>
    <row r="807" s="7" customFormat="1" x14ac:dyDescent="0.25"/>
    <row r="808" s="7" customFormat="1" x14ac:dyDescent="0.25"/>
    <row r="809" s="7" customFormat="1" x14ac:dyDescent="0.25"/>
    <row r="810" s="7" customFormat="1" x14ac:dyDescent="0.25"/>
    <row r="811" s="7" customFormat="1" x14ac:dyDescent="0.25"/>
    <row r="812" s="7" customFormat="1" x14ac:dyDescent="0.25"/>
    <row r="813" s="7" customFormat="1" x14ac:dyDescent="0.25"/>
    <row r="814" s="7" customFormat="1" x14ac:dyDescent="0.25"/>
    <row r="815" s="7" customFormat="1" x14ac:dyDescent="0.25"/>
    <row r="816" s="7" customFormat="1" x14ac:dyDescent="0.25"/>
    <row r="817" s="7" customFormat="1" x14ac:dyDescent="0.25"/>
    <row r="818" s="7" customFormat="1" x14ac:dyDescent="0.25"/>
    <row r="819" s="7" customFormat="1" x14ac:dyDescent="0.25"/>
    <row r="820" s="7" customFormat="1" x14ac:dyDescent="0.25"/>
    <row r="821" s="7" customFormat="1" x14ac:dyDescent="0.25"/>
    <row r="822" s="7" customFormat="1" x14ac:dyDescent="0.25"/>
    <row r="823" s="7" customFormat="1" x14ac:dyDescent="0.25"/>
    <row r="824" s="7" customFormat="1" x14ac:dyDescent="0.25"/>
    <row r="825" s="7" customFormat="1" x14ac:dyDescent="0.25"/>
    <row r="826" s="7" customFormat="1" x14ac:dyDescent="0.25"/>
    <row r="827" s="7" customFormat="1" x14ac:dyDescent="0.25"/>
    <row r="828" s="7" customFormat="1" x14ac:dyDescent="0.25"/>
    <row r="829" s="7" customFormat="1" x14ac:dyDescent="0.25"/>
    <row r="830" s="7" customFormat="1" x14ac:dyDescent="0.25"/>
    <row r="831" s="7" customFormat="1" x14ac:dyDescent="0.25"/>
    <row r="832" s="7" customFormat="1" x14ac:dyDescent="0.25"/>
    <row r="833" s="7" customFormat="1" x14ac:dyDescent="0.25"/>
    <row r="834" s="7" customFormat="1" x14ac:dyDescent="0.25"/>
    <row r="835" s="7" customFormat="1" x14ac:dyDescent="0.25"/>
    <row r="836" s="7" customFormat="1" x14ac:dyDescent="0.25"/>
    <row r="837" s="7" customFormat="1" x14ac:dyDescent="0.25"/>
    <row r="838" s="7" customFormat="1" x14ac:dyDescent="0.25"/>
    <row r="839" s="7" customFormat="1" x14ac:dyDescent="0.25"/>
    <row r="840" s="7" customFormat="1" x14ac:dyDescent="0.25"/>
    <row r="841" s="7" customFormat="1" x14ac:dyDescent="0.25"/>
    <row r="842" s="7" customFormat="1" x14ac:dyDescent="0.25"/>
    <row r="843" s="7" customFormat="1" x14ac:dyDescent="0.25"/>
    <row r="844" s="7" customFormat="1" x14ac:dyDescent="0.25"/>
    <row r="845" s="7" customFormat="1" x14ac:dyDescent="0.25"/>
    <row r="846" s="7" customFormat="1" x14ac:dyDescent="0.25"/>
    <row r="847" s="7" customFormat="1" x14ac:dyDescent="0.25"/>
    <row r="848" s="7" customFormat="1" x14ac:dyDescent="0.25"/>
    <row r="849" s="7" customFormat="1" x14ac:dyDescent="0.25"/>
    <row r="850" s="7" customFormat="1" x14ac:dyDescent="0.25"/>
    <row r="851" s="7" customFormat="1" x14ac:dyDescent="0.25"/>
    <row r="852" s="7" customFormat="1" x14ac:dyDescent="0.25"/>
    <row r="853" s="7" customFormat="1" x14ac:dyDescent="0.25"/>
    <row r="854" s="7" customFormat="1" x14ac:dyDescent="0.25"/>
    <row r="855" s="7" customFormat="1" x14ac:dyDescent="0.25"/>
    <row r="856" s="7" customFormat="1" x14ac:dyDescent="0.25"/>
    <row r="857" s="7" customFormat="1" x14ac:dyDescent="0.25"/>
    <row r="858" s="7" customFormat="1" x14ac:dyDescent="0.25"/>
    <row r="859" s="7" customFormat="1" x14ac:dyDescent="0.25"/>
    <row r="860" s="7" customFormat="1" x14ac:dyDescent="0.25"/>
    <row r="861" s="7" customFormat="1" x14ac:dyDescent="0.25"/>
    <row r="862" s="7" customFormat="1" x14ac:dyDescent="0.25"/>
    <row r="863" s="7" customFormat="1" x14ac:dyDescent="0.25"/>
    <row r="864" s="7" customFormat="1" x14ac:dyDescent="0.25"/>
    <row r="865" s="7" customFormat="1" x14ac:dyDescent="0.25"/>
    <row r="866" s="7" customFormat="1" x14ac:dyDescent="0.25"/>
    <row r="867" s="7" customFormat="1" x14ac:dyDescent="0.25"/>
    <row r="868" s="7" customFormat="1" x14ac:dyDescent="0.25"/>
    <row r="869" s="7" customFormat="1" x14ac:dyDescent="0.25"/>
    <row r="870" s="7" customFormat="1" x14ac:dyDescent="0.25"/>
    <row r="871" s="7" customFormat="1" x14ac:dyDescent="0.25"/>
    <row r="872" s="7" customFormat="1" x14ac:dyDescent="0.25"/>
    <row r="873" s="7" customFormat="1" x14ac:dyDescent="0.25"/>
    <row r="874" s="7" customFormat="1" x14ac:dyDescent="0.25"/>
    <row r="875" s="7" customFormat="1" x14ac:dyDescent="0.25"/>
    <row r="876" s="7" customFormat="1" x14ac:dyDescent="0.25"/>
    <row r="877" s="7" customFormat="1" x14ac:dyDescent="0.25"/>
    <row r="878" s="7" customFormat="1" x14ac:dyDescent="0.25"/>
    <row r="879" s="7" customFormat="1" x14ac:dyDescent="0.25"/>
    <row r="880" s="7" customFormat="1" x14ac:dyDescent="0.25"/>
    <row r="881" s="7" customFormat="1" x14ac:dyDescent="0.25"/>
    <row r="882" s="7" customFormat="1" x14ac:dyDescent="0.25"/>
    <row r="883" s="7" customFormat="1" x14ac:dyDescent="0.25"/>
    <row r="884" s="7" customFormat="1" x14ac:dyDescent="0.25"/>
    <row r="885" s="7" customFormat="1" x14ac:dyDescent="0.25"/>
    <row r="886" s="7" customFormat="1" x14ac:dyDescent="0.25"/>
    <row r="887" s="7" customFormat="1" x14ac:dyDescent="0.25"/>
    <row r="888" s="7" customFormat="1" x14ac:dyDescent="0.25"/>
    <row r="889" s="7" customFormat="1" x14ac:dyDescent="0.25"/>
    <row r="890" s="7" customFormat="1" x14ac:dyDescent="0.25"/>
    <row r="891" s="7" customFormat="1" x14ac:dyDescent="0.25"/>
    <row r="892" s="7" customFormat="1" x14ac:dyDescent="0.25"/>
    <row r="893" s="7" customFormat="1" x14ac:dyDescent="0.25"/>
    <row r="894" s="7" customFormat="1" x14ac:dyDescent="0.25"/>
    <row r="895" s="7" customFormat="1" x14ac:dyDescent="0.25"/>
    <row r="896" s="7" customFormat="1" x14ac:dyDescent="0.25"/>
    <row r="897" s="7" customFormat="1" x14ac:dyDescent="0.25"/>
    <row r="898" s="7" customFormat="1" x14ac:dyDescent="0.25"/>
    <row r="899" s="7" customFormat="1" x14ac:dyDescent="0.25"/>
    <row r="900" s="7" customFormat="1" x14ac:dyDescent="0.25"/>
    <row r="901" s="7" customFormat="1" x14ac:dyDescent="0.25"/>
    <row r="902" s="7" customFormat="1" x14ac:dyDescent="0.25"/>
    <row r="903" s="7" customFormat="1" x14ac:dyDescent="0.25"/>
    <row r="904" s="7" customFormat="1" x14ac:dyDescent="0.25"/>
    <row r="905" s="7" customFormat="1" x14ac:dyDescent="0.25"/>
    <row r="906" s="7" customFormat="1" x14ac:dyDescent="0.25"/>
    <row r="907" s="7" customFormat="1" x14ac:dyDescent="0.25"/>
    <row r="908" s="7" customFormat="1" x14ac:dyDescent="0.25"/>
    <row r="909" s="7" customFormat="1" x14ac:dyDescent="0.25"/>
    <row r="910" s="7" customFormat="1" x14ac:dyDescent="0.25"/>
    <row r="911" s="7" customFormat="1" x14ac:dyDescent="0.25"/>
    <row r="912" s="7" customFormat="1" x14ac:dyDescent="0.25"/>
    <row r="913" s="7" customFormat="1" x14ac:dyDescent="0.25"/>
    <row r="914" s="7" customFormat="1" x14ac:dyDescent="0.25"/>
    <row r="915" s="7" customFormat="1" x14ac:dyDescent="0.25"/>
    <row r="916" s="7" customFormat="1" x14ac:dyDescent="0.25"/>
    <row r="917" s="7" customFormat="1" x14ac:dyDescent="0.25"/>
    <row r="918" s="7" customFormat="1" x14ac:dyDescent="0.25"/>
    <row r="919" s="7" customFormat="1" x14ac:dyDescent="0.25"/>
    <row r="920" s="7" customFormat="1" x14ac:dyDescent="0.25"/>
    <row r="921" s="7" customFormat="1" x14ac:dyDescent="0.25"/>
    <row r="922" s="7" customFormat="1" x14ac:dyDescent="0.25"/>
    <row r="923" s="7" customFormat="1" x14ac:dyDescent="0.25"/>
    <row r="924" s="7" customFormat="1" x14ac:dyDescent="0.25"/>
    <row r="925" s="7" customFormat="1" x14ac:dyDescent="0.25"/>
    <row r="926" s="7" customFormat="1" x14ac:dyDescent="0.25"/>
    <row r="927" s="7" customFormat="1" x14ac:dyDescent="0.25"/>
    <row r="928" s="7" customFormat="1" x14ac:dyDescent="0.25"/>
    <row r="929" s="7" customFormat="1" x14ac:dyDescent="0.25"/>
    <row r="930" s="7" customFormat="1" x14ac:dyDescent="0.25"/>
    <row r="931" s="7" customFormat="1" x14ac:dyDescent="0.25"/>
    <row r="932" s="7" customFormat="1" x14ac:dyDescent="0.25"/>
    <row r="933" s="7" customFormat="1" x14ac:dyDescent="0.25"/>
    <row r="934" s="7" customFormat="1" x14ac:dyDescent="0.25"/>
    <row r="935" s="7" customFormat="1" x14ac:dyDescent="0.25"/>
    <row r="936" s="7" customFormat="1" x14ac:dyDescent="0.25"/>
    <row r="937" s="7" customFormat="1" x14ac:dyDescent="0.25"/>
    <row r="938" s="7" customFormat="1" x14ac:dyDescent="0.25"/>
    <row r="939" s="7" customFormat="1" x14ac:dyDescent="0.25"/>
    <row r="940" s="7" customFormat="1" x14ac:dyDescent="0.25"/>
    <row r="941" s="7" customFormat="1" x14ac:dyDescent="0.25"/>
    <row r="942" s="7" customFormat="1" x14ac:dyDescent="0.25"/>
    <row r="943" s="7" customFormat="1" x14ac:dyDescent="0.25"/>
    <row r="944" s="7" customFormat="1" x14ac:dyDescent="0.25"/>
    <row r="945" s="7" customFormat="1" x14ac:dyDescent="0.25"/>
    <row r="946" s="7" customFormat="1" x14ac:dyDescent="0.25"/>
    <row r="947" s="7" customFormat="1" x14ac:dyDescent="0.25"/>
    <row r="948" s="7" customFormat="1" x14ac:dyDescent="0.25"/>
    <row r="949" s="7" customFormat="1" x14ac:dyDescent="0.25"/>
    <row r="950" s="7" customFormat="1" x14ac:dyDescent="0.25"/>
    <row r="951" s="7" customFormat="1" x14ac:dyDescent="0.25"/>
    <row r="952" s="7" customFormat="1" x14ac:dyDescent="0.25"/>
    <row r="953" s="7" customFormat="1" x14ac:dyDescent="0.25"/>
    <row r="954" s="7" customFormat="1" x14ac:dyDescent="0.25"/>
    <row r="955" s="7" customFormat="1" x14ac:dyDescent="0.25"/>
    <row r="956" s="7" customFormat="1" x14ac:dyDescent="0.25"/>
    <row r="957" s="7" customFormat="1" x14ac:dyDescent="0.25"/>
    <row r="958" s="7" customFormat="1" x14ac:dyDescent="0.25"/>
    <row r="959" s="7" customFormat="1" x14ac:dyDescent="0.25"/>
    <row r="960" s="7" customFormat="1" x14ac:dyDescent="0.25"/>
    <row r="961" s="7" customFormat="1" x14ac:dyDescent="0.25"/>
    <row r="962" s="7" customFormat="1" x14ac:dyDescent="0.25"/>
    <row r="963" s="7" customFormat="1" x14ac:dyDescent="0.25"/>
    <row r="964" s="7" customFormat="1" x14ac:dyDescent="0.25"/>
    <row r="965" s="7" customFormat="1" x14ac:dyDescent="0.25"/>
    <row r="966" s="7" customFormat="1" x14ac:dyDescent="0.25"/>
    <row r="967" s="7" customFormat="1" x14ac:dyDescent="0.25"/>
  </sheetData>
  <sheetProtection algorithmName="SHA-512" hashValue="0Ra5OYitFQ7F5JsZFY+z74EkP5jXyQ05MCCI5KD0gOO47gWJ6LAB55sv5kFv6sAWOOWN+LRl9vCKK2sYbngvFA==" saltValue="f0quyMh3W/IErhBdRUnXIQ==" spinCount="100000" sheet="1" objects="1" scenarios="1"/>
  <mergeCells count="4">
    <mergeCell ref="C8:D9"/>
    <mergeCell ref="C6:D6"/>
    <mergeCell ref="B2:D2"/>
    <mergeCell ref="B4:B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97A3B-FE93-4A28-8BBB-511F507C9FBA}">
  <dimension ref="B1:W20"/>
  <sheetViews>
    <sheetView zoomScaleNormal="100" workbookViewId="0"/>
  </sheetViews>
  <sheetFormatPr defaultRowHeight="15" x14ac:dyDescent="0.25"/>
  <cols>
    <col min="1" max="1" width="3.7109375" style="20" customWidth="1"/>
    <col min="2" max="2" width="21.7109375" style="21" bestFit="1" customWidth="1"/>
    <col min="3" max="7" width="28.7109375" style="16" customWidth="1"/>
    <col min="8" max="8" width="3.7109375" style="16" customWidth="1"/>
    <col min="9" max="9" width="27.85546875" style="16" hidden="1" customWidth="1"/>
    <col min="10" max="10" width="10.7109375" style="16" hidden="1" customWidth="1"/>
    <col min="11" max="20" width="10.7109375" style="20" hidden="1" customWidth="1"/>
    <col min="21" max="23" width="15.7109375" style="20" hidden="1" customWidth="1"/>
    <col min="24" max="16384" width="9.140625" style="20"/>
  </cols>
  <sheetData>
    <row r="1" spans="2:23" ht="15.75" thickBot="1" x14ac:dyDescent="0.3">
      <c r="I1" s="92"/>
      <c r="J1" s="135" t="s">
        <v>92</v>
      </c>
      <c r="K1" s="134"/>
      <c r="L1" s="133" t="s">
        <v>111</v>
      </c>
      <c r="M1" s="134"/>
      <c r="N1" s="135" t="s">
        <v>112</v>
      </c>
      <c r="O1" s="134"/>
      <c r="P1" s="136" t="s">
        <v>113</v>
      </c>
      <c r="Q1" s="137"/>
      <c r="R1" s="131" t="s">
        <v>114</v>
      </c>
      <c r="S1" s="132"/>
      <c r="T1" s="16"/>
    </row>
    <row r="2" spans="2:23" ht="15.75" thickBot="1" x14ac:dyDescent="0.3">
      <c r="B2" s="22" t="s">
        <v>8</v>
      </c>
      <c r="C2" s="17"/>
      <c r="I2" s="93" t="s">
        <v>73</v>
      </c>
      <c r="J2" s="79" t="s">
        <v>89</v>
      </c>
      <c r="K2" s="89" t="s">
        <v>93</v>
      </c>
      <c r="L2" s="87" t="s">
        <v>89</v>
      </c>
      <c r="M2" s="89" t="s">
        <v>93</v>
      </c>
      <c r="N2" s="88" t="s">
        <v>89</v>
      </c>
      <c r="O2" s="89" t="s">
        <v>93</v>
      </c>
      <c r="P2" s="88" t="s">
        <v>89</v>
      </c>
      <c r="Q2" s="89" t="s">
        <v>93</v>
      </c>
      <c r="R2" s="88" t="s">
        <v>89</v>
      </c>
      <c r="S2" s="89" t="s">
        <v>93</v>
      </c>
    </row>
    <row r="3" spans="2:23" ht="15.75" thickBot="1" x14ac:dyDescent="0.3">
      <c r="B3" s="22"/>
      <c r="I3" s="94" t="s">
        <v>94</v>
      </c>
      <c r="J3" s="90">
        <f>IF(C11=I3,0.05*C9+1.36,0)</f>
        <v>0</v>
      </c>
      <c r="K3" s="91">
        <f>IF(C11=I3,0.022*C9+0.97,0)</f>
        <v>0</v>
      </c>
      <c r="L3" s="90">
        <f>IF(D11=I3,0.05*D9+1.36,0)</f>
        <v>0</v>
      </c>
      <c r="M3" s="91">
        <f>IF(D11=I3,0.022*D9+0.97,0)</f>
        <v>0</v>
      </c>
      <c r="N3" s="90">
        <f>IF(E11=I3,0.05*E9+1.36,0)</f>
        <v>0</v>
      </c>
      <c r="O3" s="91">
        <f>IF(E11=I3,0.022*E9+0.97,0)</f>
        <v>0</v>
      </c>
      <c r="P3" s="90">
        <f>IF(F11=I3,0.05*F9+1.36,0)</f>
        <v>0</v>
      </c>
      <c r="Q3" s="91">
        <f>IF(F11=I3,0.022*F9+0.97,0)</f>
        <v>0</v>
      </c>
      <c r="R3" s="90">
        <f>IF(G11=I3,0.05*G9+1.36,0)</f>
        <v>0</v>
      </c>
      <c r="S3" s="91">
        <f>IF(G11=I3,0.022*G9+0.97,0)</f>
        <v>0</v>
      </c>
      <c r="T3" s="1"/>
    </row>
    <row r="4" spans="2:23" x14ac:dyDescent="0.25">
      <c r="B4" s="22" t="s">
        <v>13</v>
      </c>
      <c r="C4" s="60"/>
      <c r="D4" s="61"/>
      <c r="E4" s="61"/>
      <c r="F4" s="61"/>
      <c r="G4" s="62" t="s">
        <v>115</v>
      </c>
      <c r="H4" s="81"/>
      <c r="I4" s="94" t="s">
        <v>95</v>
      </c>
      <c r="J4" s="90">
        <f>IF(C11=I4,0.05*C9+1.36,0)</f>
        <v>0</v>
      </c>
      <c r="K4" s="91">
        <f>IF(C11=I4,0.066*C9+0.31,0)</f>
        <v>0</v>
      </c>
      <c r="L4" s="90">
        <f>IF(D11=I4,0.05*D9+1.36,0)</f>
        <v>0</v>
      </c>
      <c r="M4" s="91">
        <f>IF(D11=I4,0.066*D9+0.31,0)</f>
        <v>0</v>
      </c>
      <c r="N4" s="90">
        <f>IF(E11=I4,0.05*E9+1.36,0)</f>
        <v>0</v>
      </c>
      <c r="O4" s="91">
        <f>IF(E11=I4,0.066*E9+0.31,0)</f>
        <v>0</v>
      </c>
      <c r="P4" s="90">
        <f>IF(F11=I4,0.05*F9+1.36,0)</f>
        <v>0</v>
      </c>
      <c r="Q4" s="91">
        <f>IF(F11=I4,0.066*F9+0.31,0)</f>
        <v>0</v>
      </c>
      <c r="R4" s="90">
        <f>IF(G11=I4,0.05*G9+1.36,0)</f>
        <v>0</v>
      </c>
      <c r="S4" s="91">
        <f>IF(G11=I4,0.066*G9+0.31,0)</f>
        <v>0</v>
      </c>
      <c r="T4" s="1"/>
    </row>
    <row r="5" spans="2:23" x14ac:dyDescent="0.25">
      <c r="B5" s="22" t="s">
        <v>14</v>
      </c>
      <c r="C5" s="63"/>
      <c r="D5" s="18"/>
      <c r="E5" s="18"/>
      <c r="F5" s="18"/>
      <c r="G5" s="64"/>
      <c r="H5" s="81"/>
      <c r="I5" s="94" t="s">
        <v>96</v>
      </c>
      <c r="J5" s="90">
        <f>IF(C11=I5,0.05*C9+1.36,0)</f>
        <v>0</v>
      </c>
      <c r="K5" s="91">
        <f>IF(C11=I5,0.04*C9+1.09,0)</f>
        <v>0</v>
      </c>
      <c r="L5" s="90">
        <f>IF(D11=I5,0.05*D9+1.36,0)</f>
        <v>0</v>
      </c>
      <c r="M5" s="91">
        <f>IF(D11=I5,0.04*D9+1.09,0)</f>
        <v>0</v>
      </c>
      <c r="N5" s="90">
        <f>IF(E11=I5,0.05*E9+1.36,0)</f>
        <v>0</v>
      </c>
      <c r="O5" s="91">
        <f>IF(E11=I5,0.04*E9+1.09,0)</f>
        <v>0</v>
      </c>
      <c r="P5" s="90">
        <f>IF(F11=I5,0.05*F9+1.36,0)</f>
        <v>0</v>
      </c>
      <c r="Q5" s="91">
        <f>IF(F11=I5,0.04*F9+1.09,0)</f>
        <v>0</v>
      </c>
      <c r="R5" s="90">
        <f>IF(G11=I5,0.05*G9+1.36,0)</f>
        <v>0</v>
      </c>
      <c r="S5" s="91">
        <f>IF(G11=I5,0.04*G9+1.09,0)</f>
        <v>0</v>
      </c>
      <c r="T5" s="1"/>
    </row>
    <row r="6" spans="2:23" x14ac:dyDescent="0.25">
      <c r="B6" s="22" t="s">
        <v>74</v>
      </c>
      <c r="C6" s="63"/>
      <c r="D6" s="18"/>
      <c r="E6" s="18"/>
      <c r="F6" s="18"/>
      <c r="G6" s="64"/>
      <c r="H6" s="81"/>
      <c r="I6" s="94" t="s">
        <v>97</v>
      </c>
      <c r="J6" s="90">
        <f>IF(C11=I6,0.05*C9+1.36,0)</f>
        <v>0</v>
      </c>
      <c r="K6" s="91">
        <f>IF(C11=I6,0.024*C9+1.89,0)</f>
        <v>0</v>
      </c>
      <c r="L6" s="90">
        <f>IF(D11=I6,0.05*D9+1.36,0)</f>
        <v>0</v>
      </c>
      <c r="M6" s="91">
        <f>IF(D11=I6,0.024*D9+1.89,0)</f>
        <v>0</v>
      </c>
      <c r="N6" s="90">
        <f>IF(E11=I6,0.05*E9+1.36,0)</f>
        <v>0</v>
      </c>
      <c r="O6" s="91">
        <f>IF(E11=I6,0.024*E9+1.89,0)</f>
        <v>0</v>
      </c>
      <c r="P6" s="90">
        <f>IF(F11=I6,0.05*F9+1.36,0)</f>
        <v>0</v>
      </c>
      <c r="Q6" s="91">
        <f>IF(F11=I6,0.024*F9+1.89,0)</f>
        <v>0</v>
      </c>
      <c r="R6" s="90">
        <f>IF(G11=I6,0.05*G9+1.36,0)</f>
        <v>0</v>
      </c>
      <c r="S6" s="91">
        <f>IF(G11=I6,0.024*G9+1.89,0)</f>
        <v>0</v>
      </c>
      <c r="T6" s="1"/>
    </row>
    <row r="7" spans="2:23" x14ac:dyDescent="0.25">
      <c r="B7" s="22" t="s">
        <v>75</v>
      </c>
      <c r="C7" s="63"/>
      <c r="D7" s="18"/>
      <c r="E7" s="18"/>
      <c r="F7" s="18"/>
      <c r="G7" s="64"/>
      <c r="H7" s="81"/>
      <c r="I7" s="94" t="s">
        <v>98</v>
      </c>
      <c r="J7" s="90">
        <f>IF(C11=I7,0.1*C9+0.86,0)</f>
        <v>0</v>
      </c>
      <c r="K7" s="91">
        <f>IF(C11=I7,0.095*C9+0.445,0)</f>
        <v>0</v>
      </c>
      <c r="L7" s="90">
        <f>IF(D11=I7,0.1*D9+0.86,0)</f>
        <v>0</v>
      </c>
      <c r="M7" s="91">
        <f>IF(D11=I7,0.095*D9+0.445,0)</f>
        <v>0</v>
      </c>
      <c r="N7" s="90">
        <f>IF(E11=I7,0.1*E9+0.86,0)</f>
        <v>0</v>
      </c>
      <c r="O7" s="91">
        <f>IF(E11=I7,0.095*E9+0.445,0)</f>
        <v>0</v>
      </c>
      <c r="P7" s="90">
        <f>IF(F11=I7,0.1*F9+0.86,0)</f>
        <v>0</v>
      </c>
      <c r="Q7" s="91">
        <f>IF(F11=I7,0.095*F9+0.445,0)</f>
        <v>0</v>
      </c>
      <c r="R7" s="90">
        <f>IF(G11=I7,0.1*G9+0.86,0)</f>
        <v>0</v>
      </c>
      <c r="S7" s="91">
        <f>IF(G11=I7,0.095*G9+0.445,0)</f>
        <v>0</v>
      </c>
      <c r="T7" s="1"/>
    </row>
    <row r="8" spans="2:23" x14ac:dyDescent="0.25">
      <c r="B8" s="22" t="s">
        <v>76</v>
      </c>
      <c r="C8" s="63"/>
      <c r="D8" s="18"/>
      <c r="E8" s="18"/>
      <c r="F8" s="18"/>
      <c r="G8" s="64"/>
      <c r="H8" s="81"/>
      <c r="I8" s="95" t="s">
        <v>99</v>
      </c>
      <c r="J8" s="90">
        <f>IF(C11=I8,0.1*C9+0.86,0)</f>
        <v>0</v>
      </c>
      <c r="K8" s="91">
        <f>IF(C11=I8,0.05*C9+1.12,0)</f>
        <v>0</v>
      </c>
      <c r="L8" s="90">
        <f>IF(D11=I8,0.1*D9+0.86,0)</f>
        <v>0</v>
      </c>
      <c r="M8" s="91">
        <f>IF(D11=I8,0.05*D9+1.12,0)</f>
        <v>0</v>
      </c>
      <c r="N8" s="90">
        <f>IF(E11=I8,0.1*E9+0.86,0)</f>
        <v>0</v>
      </c>
      <c r="O8" s="91">
        <f>IF(E11=I8,0.05*E9+1.12,0)</f>
        <v>0</v>
      </c>
      <c r="P8" s="90">
        <f>IF(F11=I8,0.1*F9+0.86,0)</f>
        <v>0</v>
      </c>
      <c r="Q8" s="91">
        <f>IF(F11=I8,0.05*F9+1.12,0)</f>
        <v>0</v>
      </c>
      <c r="R8" s="90">
        <f>IF(G11=I8,0.1*G9+0.86,0)</f>
        <v>0</v>
      </c>
      <c r="S8" s="91">
        <f>IF(G11=I8,0.05*G9+1.12,0)</f>
        <v>0</v>
      </c>
      <c r="T8" s="1"/>
    </row>
    <row r="9" spans="2:23" ht="15.75" thickBot="1" x14ac:dyDescent="0.3">
      <c r="B9" s="22" t="s">
        <v>77</v>
      </c>
      <c r="C9" s="106"/>
      <c r="D9" s="107"/>
      <c r="E9" s="107"/>
      <c r="F9" s="107"/>
      <c r="G9" s="108"/>
      <c r="H9" s="81"/>
      <c r="I9" s="95" t="s">
        <v>100</v>
      </c>
      <c r="J9" s="90">
        <f>IF(C11=I9,0.1*C9+0.86,0)</f>
        <v>0</v>
      </c>
      <c r="K9" s="91">
        <f>IF(C11=I9,0.076*C9+0.34,0)</f>
        <v>0</v>
      </c>
      <c r="L9" s="90">
        <f>IF(D11=I9,0.1*D9+0.86,0)</f>
        <v>0</v>
      </c>
      <c r="M9" s="91">
        <f>IF(D11=I9,0.076*D9+0.34,0)</f>
        <v>0</v>
      </c>
      <c r="N9" s="90">
        <f>IF(E11=I9,0.1*E9+0.86,0)</f>
        <v>0</v>
      </c>
      <c r="O9" s="91">
        <f>IF(E11=I9,0.076*E9+0.34,0)</f>
        <v>0</v>
      </c>
      <c r="P9" s="90">
        <f>IF(F11=I9,0.1*F9+0.86,0)</f>
        <v>0</v>
      </c>
      <c r="Q9" s="91">
        <f>IF(F11=I9,0.076*F9+0.34,0)</f>
        <v>0</v>
      </c>
      <c r="R9" s="90">
        <f>IF(G11=I9,0.1*G9+0.86,0)</f>
        <v>0</v>
      </c>
      <c r="S9" s="91">
        <f>IF(G11=I9,0.076*G9+0.34,0)</f>
        <v>0</v>
      </c>
      <c r="T9" s="1"/>
    </row>
    <row r="10" spans="2:23" hidden="1" x14ac:dyDescent="0.25">
      <c r="B10" s="22" t="s">
        <v>79</v>
      </c>
      <c r="C10" s="76" t="str">
        <f>IF(AND(C9&gt;$U$15,C9&lt;$V$15),$W$15,IF(AND(C9&gt;=$U$16,C9&lt;$V$16),$W$16,IF(AND(C9&gt;=$U$17,C9&lt;$V$17),$W$17,IF(C9&gt;=$U$18,$W$18,""))))</f>
        <v/>
      </c>
      <c r="D10" s="77" t="str">
        <f>IF(AND(D9&gt;$U$15,D9&lt;$V$15),$W$15,IF(AND(D9&gt;=$U$16,D9&lt;$V$16),$W$16,IF(AND(D9&gt;=$U$17,D9&lt;$V$17),$W$17,IF(D9&gt;=$U$18,$W$18,""))))</f>
        <v/>
      </c>
      <c r="E10" s="77" t="str">
        <f>IF(AND(E9&gt;$U$15,E9&lt;$V$15),$W$15,IF(AND(E9&gt;=$U$16,E9&lt;$V$16),$W$16,IF(AND(E9&gt;=$U$17,E9&lt;$V$17),$W$17,IF(E9&gt;=$U$18,$W$18,""))))</f>
        <v/>
      </c>
      <c r="F10" s="77" t="str">
        <f>IF(AND(F9&gt;$U$15,F9&lt;$V$15),$W$15,IF(AND(F9&gt;=$U$16,F9&lt;$V$16),$W$16,IF(AND(F9&gt;=$U$17,F9&lt;$V$17),$W$17,IF(F9&gt;=$U$18,$W$18,""))))</f>
        <v/>
      </c>
      <c r="G10" s="78" t="str">
        <f>IF(AND(G9&gt;$U$15,G9&lt;$V$15),$W$15,IF(AND(G9&gt;=$U$16,G9&lt;$V$16),$W$16,IF(AND(G9&gt;=$U$17,G9&lt;$V$17),$W$17,IF(G9&gt;=$U$18,$W$18,""))))</f>
        <v/>
      </c>
      <c r="I10" s="95" t="s">
        <v>101</v>
      </c>
      <c r="J10" s="90">
        <f>IF(C11=I10,0.1*C9+0.86,0)</f>
        <v>0</v>
      </c>
      <c r="K10" s="91">
        <f>IF(C11=I10,0.105*C9-1.111,0)</f>
        <v>0</v>
      </c>
      <c r="L10" s="90">
        <f>IF(D11=I10,0.1*D9+0.86,0)</f>
        <v>0</v>
      </c>
      <c r="M10" s="91">
        <f>IF(D11=I10,0.105*D9-1.111,0)</f>
        <v>0</v>
      </c>
      <c r="N10" s="90">
        <f>IF(E11=I10,0.1*E9+0.86,0)</f>
        <v>0</v>
      </c>
      <c r="O10" s="91">
        <f>IF(E11=I10,0.105*E9-1.111,0)</f>
        <v>0</v>
      </c>
      <c r="P10" s="90">
        <f>IF(F11=I10,0.1*F9+0.86,0)</f>
        <v>0</v>
      </c>
      <c r="Q10" s="91">
        <f>IF(F11=I10,0.105*F9-1.111,0)</f>
        <v>0</v>
      </c>
      <c r="R10" s="90">
        <f>IF(G11=I10,0.1*G9+0.86,0)</f>
        <v>0</v>
      </c>
      <c r="S10" s="91">
        <f>IF(G11=I10,0.105*G9-1.111,0)</f>
        <v>0</v>
      </c>
      <c r="T10" s="1"/>
    </row>
    <row r="11" spans="2:23" hidden="1" x14ac:dyDescent="0.25">
      <c r="B11" s="22" t="s">
        <v>78</v>
      </c>
      <c r="C11" s="79" t="str">
        <f>IF(OR(C4="",C5="",C6="",C7="",C8="",C9="",C10=""),"",CONCATENATE(C6,"_",C7,"_",C10))</f>
        <v/>
      </c>
      <c r="D11" s="19" t="str">
        <f t="shared" ref="D11:G11" si="0">IF(OR(D4="",D5="",D6="",D7="",D8="",D9="",D10=""),"",CONCATENATE(D6,"_",D7,"_",D10))</f>
        <v/>
      </c>
      <c r="E11" s="19" t="str">
        <f t="shared" si="0"/>
        <v/>
      </c>
      <c r="F11" s="19" t="str">
        <f t="shared" si="0"/>
        <v/>
      </c>
      <c r="G11" s="80" t="str">
        <f t="shared" si="0"/>
        <v/>
      </c>
      <c r="I11" s="95" t="s">
        <v>102</v>
      </c>
      <c r="J11" s="90">
        <f>IF(C11=I11,0.22*C9+1.38,0)</f>
        <v>0</v>
      </c>
      <c r="K11" s="91">
        <f>IF(C11=I11,0.21*C9+0.9,0)</f>
        <v>0</v>
      </c>
      <c r="L11" s="90">
        <f>IF(D11=I11,0.22*D9+1.38,0)</f>
        <v>0</v>
      </c>
      <c r="M11" s="91">
        <f>IF(D11=I11,0.21*D9+0.9,0)</f>
        <v>0</v>
      </c>
      <c r="N11" s="90">
        <f>IF(E11=I11,0.22*E9+1.38,0)</f>
        <v>0</v>
      </c>
      <c r="O11" s="91">
        <f>IF(E11=I11,0.21*E9+0.9,0)</f>
        <v>0</v>
      </c>
      <c r="P11" s="90">
        <f>IF(F11=I11,0.22*F9+1.38,0)</f>
        <v>0</v>
      </c>
      <c r="Q11" s="91">
        <f>IF(F11=I11,0.21*F9+0.9,0)</f>
        <v>0</v>
      </c>
      <c r="R11" s="90">
        <f>IF(G11=I11,0.22*G9+1.38,0)</f>
        <v>0</v>
      </c>
      <c r="S11" s="91">
        <f>IF(G11=I11,0.21*G9+0.9,0)</f>
        <v>0</v>
      </c>
      <c r="T11" s="1"/>
    </row>
    <row r="12" spans="2:23" hidden="1" x14ac:dyDescent="0.25">
      <c r="B12" s="22" t="s">
        <v>91</v>
      </c>
      <c r="C12" s="79">
        <f>J19</f>
        <v>0</v>
      </c>
      <c r="D12" s="103">
        <f>L19</f>
        <v>0</v>
      </c>
      <c r="E12" s="103">
        <f>N19</f>
        <v>0</v>
      </c>
      <c r="F12" s="103">
        <f>P19</f>
        <v>0</v>
      </c>
      <c r="G12" s="105">
        <f>R19</f>
        <v>0</v>
      </c>
      <c r="I12" s="95" t="s">
        <v>103</v>
      </c>
      <c r="J12" s="90">
        <f>IF(C11=I12,0.22*C9+1.38,0)</f>
        <v>0</v>
      </c>
      <c r="K12" s="91">
        <f>IF(C11=I12,0.12*C9+2.248,0)</f>
        <v>0</v>
      </c>
      <c r="L12" s="90">
        <f>IF(D11=I12,0.22*D9+1.38,0)</f>
        <v>0</v>
      </c>
      <c r="M12" s="91">
        <f>IF(D11=I12,0.12*D9+2.248,0)</f>
        <v>0</v>
      </c>
      <c r="N12" s="90">
        <f>IF(E11=I12,0.22*E9+1.38,0)</f>
        <v>0</v>
      </c>
      <c r="O12" s="91">
        <f>IF(E11=I12,0.12*E9+2.248,0)</f>
        <v>0</v>
      </c>
      <c r="P12" s="90">
        <f>IF(F11=I12,0.22*F9+1.38,0)</f>
        <v>0</v>
      </c>
      <c r="Q12" s="91">
        <f>IF(F11=I12,0.12*F9+2.248,0)</f>
        <v>0</v>
      </c>
      <c r="R12" s="90">
        <f>IF(G11=I12,0.22*G9+1.38,0)</f>
        <v>0</v>
      </c>
      <c r="S12" s="91">
        <f>IF(G11=I12,0.12*G9+2.248,0)</f>
        <v>0</v>
      </c>
      <c r="T12" s="1"/>
    </row>
    <row r="13" spans="2:23" ht="15.75" hidden="1" thickBot="1" x14ac:dyDescent="0.3">
      <c r="B13" s="22" t="s">
        <v>90</v>
      </c>
      <c r="C13" s="86">
        <f>K19</f>
        <v>0</v>
      </c>
      <c r="D13" s="104">
        <f>M19</f>
        <v>0</v>
      </c>
      <c r="E13" s="104">
        <f>O19</f>
        <v>0</v>
      </c>
      <c r="F13" s="104">
        <f>Q19</f>
        <v>0</v>
      </c>
      <c r="G13" s="101">
        <f>S19</f>
        <v>0</v>
      </c>
      <c r="I13" s="96" t="s">
        <v>104</v>
      </c>
      <c r="J13" s="90">
        <f>IF(C11=I13,0.22*C9+1.38,0)</f>
        <v>0</v>
      </c>
      <c r="K13" s="91">
        <f>IF(C11=I13,0.285*C9-2.703,0)</f>
        <v>0</v>
      </c>
      <c r="L13" s="90">
        <f>IF(D11=I13,0.22*D9+1.38,0)</f>
        <v>0</v>
      </c>
      <c r="M13" s="91">
        <f>IF(D11=I13,0.285*D9-2.703,0)</f>
        <v>0</v>
      </c>
      <c r="N13" s="90">
        <f>IF(E11=I13,0.22*E9+1.38,0)</f>
        <v>0</v>
      </c>
      <c r="O13" s="91">
        <f>IF(E11=I13,0.285*E9-2.703,0)</f>
        <v>0</v>
      </c>
      <c r="P13" s="90">
        <f>IF(F11=I13,0.22*F9+1.38,0)</f>
        <v>0</v>
      </c>
      <c r="Q13" s="91">
        <f>IF(F11=I13,0.285*F9-2.703,0)</f>
        <v>0</v>
      </c>
      <c r="R13" s="90">
        <f>IF(G11=I13,0.22*G9+1.38,0)</f>
        <v>0</v>
      </c>
      <c r="S13" s="91">
        <f>IF(G11=I13,0.285*G9-2.703,0)</f>
        <v>0</v>
      </c>
      <c r="T13" s="1"/>
    </row>
    <row r="14" spans="2:23" ht="15.75" thickBot="1" x14ac:dyDescent="0.3">
      <c r="B14" s="22"/>
      <c r="I14" s="97" t="s">
        <v>105</v>
      </c>
      <c r="J14" s="90">
        <f>IF(C11=I14,0.22*C9+1.38,0)</f>
        <v>0</v>
      </c>
      <c r="K14" s="91">
        <f>IF(C11=I14,0.142*C9+4.445,0)</f>
        <v>0</v>
      </c>
      <c r="L14" s="90">
        <f>IF(D11=I14,0.22*D9+1.38,0)</f>
        <v>0</v>
      </c>
      <c r="M14" s="91">
        <f>IF(D11=I14,0.142*D9+4.445,0)</f>
        <v>0</v>
      </c>
      <c r="N14" s="90">
        <f>IF(E11=I14,0.22*E9+1.38,0)</f>
        <v>0</v>
      </c>
      <c r="O14" s="91">
        <f>IF(E11=I14,0.142*E9+4.445,0)</f>
        <v>0</v>
      </c>
      <c r="P14" s="90">
        <f>IF(F11=I14,0.22*F9+1.38,0)</f>
        <v>0</v>
      </c>
      <c r="Q14" s="91">
        <f>IF(F11=I14,0.142*F9+4.445,0)</f>
        <v>0</v>
      </c>
      <c r="R14" s="90">
        <f>IF(G11=I14,0.22*G9+1.38,0)</f>
        <v>0</v>
      </c>
      <c r="S14" s="91">
        <f>IF(G11=I14,0.142*G9+4.445,0)</f>
        <v>0</v>
      </c>
      <c r="T14" s="1"/>
    </row>
    <row r="15" spans="2:23" s="24" customFormat="1" x14ac:dyDescent="0.25">
      <c r="B15" s="22" t="s">
        <v>15</v>
      </c>
      <c r="C15" s="49">
        <f>(C16/8766)*0.937</f>
        <v>0</v>
      </c>
      <c r="D15" s="50">
        <f>(D16/8766)*0.937</f>
        <v>0</v>
      </c>
      <c r="E15" s="50">
        <f>(E16/8766)*0.937</f>
        <v>0</v>
      </c>
      <c r="F15" s="50">
        <f>(F16/8766)*0.937</f>
        <v>0</v>
      </c>
      <c r="G15" s="51">
        <f>(G16/8766)*0.937</f>
        <v>0</v>
      </c>
      <c r="H15" s="82"/>
      <c r="I15" s="98" t="s">
        <v>106</v>
      </c>
      <c r="J15" s="90">
        <f>IF(C11=I15,0.29*C9+2.95,0)</f>
        <v>0</v>
      </c>
      <c r="K15" s="91">
        <f>IF(C11=I15,0.232*C9+2.36,0)</f>
        <v>0</v>
      </c>
      <c r="L15" s="90">
        <f>IF(D11=I15,0.29*D9+2.95,0)</f>
        <v>0</v>
      </c>
      <c r="M15" s="91">
        <f>IF(D11=I15,0.232*D9+2.36,0)</f>
        <v>0</v>
      </c>
      <c r="N15" s="90">
        <f>IF(E11=I15,0.29*E9+2.95,0)</f>
        <v>0</v>
      </c>
      <c r="O15" s="91">
        <f>IF(E11=I15,0.232*E9+2.36,0)</f>
        <v>0</v>
      </c>
      <c r="P15" s="90">
        <f>IF(F11=I15,0.29*F9+2.95,0)</f>
        <v>0</v>
      </c>
      <c r="Q15" s="91">
        <f>IF(F11=I15,0.232*F9+2.36,0)</f>
        <v>0</v>
      </c>
      <c r="R15" s="90">
        <f>IF(G11=I15,0.29*G9+2.95,0)</f>
        <v>0</v>
      </c>
      <c r="S15" s="91">
        <f>IF(G11=I15,0.232*G9+2.36,0)</f>
        <v>0</v>
      </c>
      <c r="T15" s="1"/>
      <c r="U15" s="23">
        <v>0</v>
      </c>
      <c r="V15" s="23">
        <v>15</v>
      </c>
      <c r="W15" s="23" t="s">
        <v>4</v>
      </c>
    </row>
    <row r="16" spans="2:23" s="24" customFormat="1" x14ac:dyDescent="0.25">
      <c r="B16" s="22" t="s">
        <v>16</v>
      </c>
      <c r="C16" s="52">
        <f>(C12-C13)*365.25*C8</f>
        <v>0</v>
      </c>
      <c r="D16" s="48">
        <f>(D12-D13)*365.25*D8</f>
        <v>0</v>
      </c>
      <c r="E16" s="48">
        <f>(E12-E13)*365.25*E8</f>
        <v>0</v>
      </c>
      <c r="F16" s="48">
        <f>(F12-F13)*365.25*F8</f>
        <v>0</v>
      </c>
      <c r="G16" s="53">
        <f>(G12-G13)*365.25*G8</f>
        <v>0</v>
      </c>
      <c r="H16" s="83"/>
      <c r="I16" s="99" t="s">
        <v>107</v>
      </c>
      <c r="J16" s="90">
        <f>IF(C11=I16,0.29*C9+2.95,0)</f>
        <v>0</v>
      </c>
      <c r="K16" s="91">
        <f>IF(C11=I16,0.232*C9+2.36,0)</f>
        <v>0</v>
      </c>
      <c r="L16" s="90">
        <f>IF(D11=I16,0.29*D9+2.95,0)</f>
        <v>0</v>
      </c>
      <c r="M16" s="91">
        <f>IF(D11=I16,0.232*D9+2.36,0)</f>
        <v>0</v>
      </c>
      <c r="N16" s="90">
        <f>IF(E11=I16,0.29*E9+2.95,0)</f>
        <v>0</v>
      </c>
      <c r="O16" s="91">
        <f>IF(E11=I16,0.232*E9+2.36,0)</f>
        <v>0</v>
      </c>
      <c r="P16" s="90">
        <f>IF(F11=I16,0.29*F9+2.95,0)</f>
        <v>0</v>
      </c>
      <c r="Q16" s="91">
        <f>IF(F11=I16,0.232*F9+2.36,0)</f>
        <v>0</v>
      </c>
      <c r="R16" s="90">
        <f>IF(G11=I16,0.29*G9+2.95,0)</f>
        <v>0</v>
      </c>
      <c r="S16" s="91">
        <f>IF(G11=I16,0.232*G9+2.36,0)</f>
        <v>0</v>
      </c>
      <c r="T16" s="1"/>
      <c r="U16" s="23">
        <v>15</v>
      </c>
      <c r="V16" s="23">
        <v>30</v>
      </c>
      <c r="W16" s="23" t="s">
        <v>55</v>
      </c>
    </row>
    <row r="17" spans="2:23" s="24" customFormat="1" x14ac:dyDescent="0.25">
      <c r="B17" s="22" t="s">
        <v>19</v>
      </c>
      <c r="C17" s="54">
        <f>IFERROR(C$8*VLOOKUP(C$11,'Factor Tables'!$I$3:$J$20,2,FALSE),0)</f>
        <v>0</v>
      </c>
      <c r="D17" s="28">
        <f>IFERROR(D$8*VLOOKUP(D$11,'Factor Tables'!$I$3:$J$20,2,FALSE),0)</f>
        <v>0</v>
      </c>
      <c r="E17" s="28">
        <f>IFERROR(E$8*VLOOKUP(E$11,'Factor Tables'!$I$3:$J$20,2,FALSE),0)</f>
        <v>0</v>
      </c>
      <c r="F17" s="28">
        <f>IFERROR(F$8*VLOOKUP(F$11,'Factor Tables'!$I$3:$J$20,2,FALSE),0)</f>
        <v>0</v>
      </c>
      <c r="G17" s="55">
        <f>IFERROR(G$8*VLOOKUP(G$11,'Factor Tables'!$I$3:$J$20,2,FALSE),0)</f>
        <v>0</v>
      </c>
      <c r="H17" s="84"/>
      <c r="I17" s="95" t="s">
        <v>108</v>
      </c>
      <c r="J17" s="90">
        <f>IF(C11=I17,0.29*C9+2.95,0)</f>
        <v>0</v>
      </c>
      <c r="K17" s="91">
        <f>IF(C11=I17,0.232*C9+2.36,0)</f>
        <v>0</v>
      </c>
      <c r="L17" s="90">
        <f>IF(D11=I17,0.29*D9+2.95,0)</f>
        <v>0</v>
      </c>
      <c r="M17" s="91">
        <f>IF(D11=I17,0.232*D9+2.36,0)</f>
        <v>0</v>
      </c>
      <c r="N17" s="90">
        <f>IF(E11=I17,0.29*E9+2.95,0)</f>
        <v>0</v>
      </c>
      <c r="O17" s="91">
        <f>IF(E11=I17,0.232*E9+2.36,0)</f>
        <v>0</v>
      </c>
      <c r="P17" s="90">
        <f>IF(F11=I17,0.29*F9+2.95,0)</f>
        <v>0</v>
      </c>
      <c r="Q17" s="91">
        <f>IF(F11=I17,0.232*F9+2.36,0)</f>
        <v>0</v>
      </c>
      <c r="R17" s="90">
        <f>IF(G11=I17,0.29*G9+2.95,0)</f>
        <v>0</v>
      </c>
      <c r="S17" s="91">
        <f>IF(G11=I17,0.232*G9+2.36,0)</f>
        <v>0</v>
      </c>
      <c r="T17" s="1"/>
      <c r="U17" s="23">
        <v>30</v>
      </c>
      <c r="V17" s="23">
        <v>50</v>
      </c>
      <c r="W17" s="23" t="s">
        <v>56</v>
      </c>
    </row>
    <row r="18" spans="2:23" s="24" customFormat="1" ht="15.75" thickBot="1" x14ac:dyDescent="0.3">
      <c r="B18" s="22" t="s">
        <v>17</v>
      </c>
      <c r="C18" s="57">
        <v>12</v>
      </c>
      <c r="D18" s="58">
        <v>12</v>
      </c>
      <c r="E18" s="58">
        <v>12</v>
      </c>
      <c r="F18" s="58">
        <v>12</v>
      </c>
      <c r="G18" s="59">
        <v>12</v>
      </c>
      <c r="H18" s="85"/>
      <c r="I18" s="95" t="s">
        <v>109</v>
      </c>
      <c r="J18" s="90">
        <f>IF(C11=I18,0.29*C9+2.95,0)</f>
        <v>0</v>
      </c>
      <c r="K18" s="91">
        <f>IF(C11=I18,0.232*C9+2.36,0)</f>
        <v>0</v>
      </c>
      <c r="L18" s="90">
        <f>IF(D11=I18,0.29*D9+2.95,0)</f>
        <v>0</v>
      </c>
      <c r="M18" s="91">
        <f>IF(D11=I18,0.232*D9+2.36,0)</f>
        <v>0</v>
      </c>
      <c r="N18" s="90">
        <f>IF(E11=I18,0.29*E9+2.95,0)</f>
        <v>0</v>
      </c>
      <c r="O18" s="91">
        <f>IF(E11=I18,0.232*E9+2.36,0)</f>
        <v>0</v>
      </c>
      <c r="P18" s="90">
        <f>IF(F11=I18,0.29*F9+2.95,0)</f>
        <v>0</v>
      </c>
      <c r="Q18" s="91">
        <f>IF(F11=I18,0.232*F9+2.36,0)</f>
        <v>0</v>
      </c>
      <c r="R18" s="90">
        <f>IF(G11=I18,0.29*G9+2.95,0)</f>
        <v>0</v>
      </c>
      <c r="S18" s="91">
        <f>IF(G11=I18,0.232*G9+2.36,0)</f>
        <v>0</v>
      </c>
      <c r="T18" s="1"/>
      <c r="U18" s="23">
        <v>50</v>
      </c>
      <c r="V18" s="19"/>
      <c r="W18" s="23" t="s">
        <v>57</v>
      </c>
    </row>
    <row r="19" spans="2:23" ht="15.75" thickBot="1" x14ac:dyDescent="0.3">
      <c r="B19" s="22"/>
      <c r="I19" s="100" t="s">
        <v>110</v>
      </c>
      <c r="J19" s="56">
        <f t="shared" ref="J19:S19" si="1">SUM(J3:J18)</f>
        <v>0</v>
      </c>
      <c r="K19" s="101">
        <f t="shared" si="1"/>
        <v>0</v>
      </c>
      <c r="L19" s="102">
        <f t="shared" si="1"/>
        <v>0</v>
      </c>
      <c r="M19" s="101">
        <f t="shared" si="1"/>
        <v>0</v>
      </c>
      <c r="N19" s="86">
        <f t="shared" si="1"/>
        <v>0</v>
      </c>
      <c r="O19" s="101">
        <f t="shared" si="1"/>
        <v>0</v>
      </c>
      <c r="P19" s="86">
        <f t="shared" si="1"/>
        <v>0</v>
      </c>
      <c r="Q19" s="101">
        <f t="shared" si="1"/>
        <v>0</v>
      </c>
      <c r="R19" s="86">
        <f t="shared" si="1"/>
        <v>0</v>
      </c>
      <c r="S19" s="101">
        <f t="shared" si="1"/>
        <v>0</v>
      </c>
    </row>
    <row r="20" spans="2:23" ht="15.75" thickBot="1" x14ac:dyDescent="0.3">
      <c r="B20" s="22" t="s">
        <v>18</v>
      </c>
      <c r="C20" s="25">
        <v>2026.1</v>
      </c>
    </row>
  </sheetData>
  <sheetProtection algorithmName="SHA-512" hashValue="rsuIPpqC4ihpygUygQK0QbqsNlNumHiWazk2uB2xsNoZkZfbbgq3eQsrTHjdCrTmRVUAzNevt61p4rWpa5f28g==" saltValue="l/n9xUf9vMgGqdi7nzxH9A==" spinCount="100000" sheet="1" objects="1" scenarios="1"/>
  <mergeCells count="5">
    <mergeCell ref="R1:S1"/>
    <mergeCell ref="L1:M1"/>
    <mergeCell ref="J1:K1"/>
    <mergeCell ref="N1:O1"/>
    <mergeCell ref="P1:Q1"/>
  </mergeCells>
  <dataValidations count="3">
    <dataValidation type="list" allowBlank="1" showInputMessage="1" showErrorMessage="1" sqref="C2" xr:uid="{ED456A8E-2E27-463A-A61A-46E8AB4D135F}">
      <formula1>"Commercial Comprehensive, SCORE Plus"</formula1>
    </dataValidation>
    <dataValidation type="list" allowBlank="1" showInputMessage="1" showErrorMessage="1" sqref="C6:H6" xr:uid="{7B82F5E6-A479-4C38-B2E7-5DCC6483B7C9}">
      <formula1>"Refrigerator, Freezer"</formula1>
    </dataValidation>
    <dataValidation type="list" allowBlank="1" showInputMessage="1" showErrorMessage="1" sqref="C7:H7" xr:uid="{0126F001-3B74-4A5D-8D1A-C4E5829F4F70}">
      <formula1>"Solid, Glass"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D12E-2DC7-4ACB-AB00-CE787EA25CC0}">
  <dimension ref="B2:N22"/>
  <sheetViews>
    <sheetView workbookViewId="0"/>
  </sheetViews>
  <sheetFormatPr defaultRowHeight="15" x14ac:dyDescent="0.25"/>
  <cols>
    <col min="1" max="1" width="3.7109375" style="1" customWidth="1"/>
    <col min="2" max="4" width="20.7109375" style="1" customWidth="1"/>
    <col min="5" max="5" width="3.7109375" style="1" customWidth="1"/>
    <col min="6" max="8" width="15.7109375" style="1" customWidth="1"/>
    <col min="9" max="9" width="27.7109375" style="1" hidden="1" customWidth="1"/>
    <col min="10" max="10" width="15.7109375" style="46" customWidth="1"/>
    <col min="11" max="11" width="3.7109375" style="1" customWidth="1"/>
    <col min="12" max="12" width="15.7109375" style="1" customWidth="1"/>
    <col min="13" max="14" width="15.7109375" style="26" customWidth="1"/>
    <col min="15" max="16384" width="9.140625" style="1"/>
  </cols>
  <sheetData>
    <row r="2" spans="2:14" x14ac:dyDescent="0.25">
      <c r="B2" s="138" t="s">
        <v>3</v>
      </c>
      <c r="C2" s="138"/>
      <c r="D2" s="138"/>
      <c r="F2" s="138" t="s">
        <v>2</v>
      </c>
      <c r="G2" s="138"/>
      <c r="H2" s="138"/>
      <c r="I2" s="138"/>
      <c r="J2" s="138"/>
      <c r="M2" s="1"/>
      <c r="N2" s="1"/>
    </row>
    <row r="3" spans="2:14" x14ac:dyDescent="0.25">
      <c r="B3" s="142" t="s">
        <v>9</v>
      </c>
      <c r="C3" s="144" t="s">
        <v>10</v>
      </c>
      <c r="D3" s="144" t="s">
        <v>11</v>
      </c>
      <c r="F3" s="142" t="s">
        <v>21</v>
      </c>
      <c r="G3" s="142" t="s">
        <v>7</v>
      </c>
      <c r="H3" s="142" t="s">
        <v>20</v>
      </c>
      <c r="I3" s="142" t="s">
        <v>73</v>
      </c>
      <c r="J3" s="145" t="s">
        <v>80</v>
      </c>
      <c r="M3" s="1"/>
      <c r="N3" s="1"/>
    </row>
    <row r="4" spans="2:14" x14ac:dyDescent="0.25">
      <c r="B4" s="143"/>
      <c r="C4" s="144"/>
      <c r="D4" s="144"/>
      <c r="F4" s="143"/>
      <c r="G4" s="143"/>
      <c r="H4" s="143"/>
      <c r="I4" s="143"/>
      <c r="J4" s="146"/>
      <c r="M4" s="1"/>
      <c r="N4" s="1"/>
    </row>
    <row r="5" spans="2:14" x14ac:dyDescent="0.25">
      <c r="B5" s="2" t="s">
        <v>0</v>
      </c>
      <c r="C5" s="109" t="s">
        <v>87</v>
      </c>
      <c r="D5" s="109" t="s">
        <v>86</v>
      </c>
      <c r="F5" s="150" t="s">
        <v>5</v>
      </c>
      <c r="G5" s="139" t="s">
        <v>71</v>
      </c>
      <c r="H5" s="3" t="s">
        <v>4</v>
      </c>
      <c r="I5" s="47" t="s">
        <v>94</v>
      </c>
      <c r="J5" s="27">
        <v>25</v>
      </c>
      <c r="M5" s="1"/>
      <c r="N5" s="1"/>
    </row>
    <row r="6" spans="2:14" x14ac:dyDescent="0.25">
      <c r="B6" s="2" t="s">
        <v>1</v>
      </c>
      <c r="C6" s="109" t="s">
        <v>85</v>
      </c>
      <c r="D6" s="109" t="s">
        <v>88</v>
      </c>
      <c r="F6" s="140"/>
      <c r="G6" s="140"/>
      <c r="H6" s="3" t="s">
        <v>55</v>
      </c>
      <c r="I6" s="47" t="s">
        <v>95</v>
      </c>
      <c r="J6" s="27">
        <v>30</v>
      </c>
      <c r="M6" s="1"/>
      <c r="N6" s="1"/>
    </row>
    <row r="7" spans="2:14" x14ac:dyDescent="0.25">
      <c r="F7" s="140"/>
      <c r="G7" s="140"/>
      <c r="H7" s="3" t="s">
        <v>56</v>
      </c>
      <c r="I7" s="47" t="s">
        <v>96</v>
      </c>
      <c r="J7" s="27">
        <v>35</v>
      </c>
      <c r="M7" s="1"/>
      <c r="N7" s="1"/>
    </row>
    <row r="8" spans="2:14" x14ac:dyDescent="0.25">
      <c r="B8" s="138" t="s">
        <v>12</v>
      </c>
      <c r="C8" s="138"/>
      <c r="D8" s="138"/>
      <c r="F8" s="140"/>
      <c r="G8" s="141"/>
      <c r="H8" s="3" t="s">
        <v>57</v>
      </c>
      <c r="I8" s="47" t="s">
        <v>97</v>
      </c>
      <c r="J8" s="27">
        <v>50</v>
      </c>
      <c r="M8" s="1"/>
      <c r="N8" s="1"/>
    </row>
    <row r="9" spans="2:14" x14ac:dyDescent="0.25">
      <c r="B9" s="152" t="s">
        <v>20</v>
      </c>
      <c r="C9" s="144" t="s">
        <v>10</v>
      </c>
      <c r="D9" s="144" t="s">
        <v>11</v>
      </c>
      <c r="F9" s="140"/>
      <c r="G9" s="139" t="s">
        <v>72</v>
      </c>
      <c r="H9" s="3" t="s">
        <v>4</v>
      </c>
      <c r="I9" s="47" t="s">
        <v>98</v>
      </c>
      <c r="J9" s="27">
        <v>10</v>
      </c>
    </row>
    <row r="10" spans="2:14" x14ac:dyDescent="0.25">
      <c r="B10" s="152"/>
      <c r="C10" s="144"/>
      <c r="D10" s="144"/>
      <c r="F10" s="140"/>
      <c r="G10" s="140"/>
      <c r="H10" s="3" t="s">
        <v>55</v>
      </c>
      <c r="I10" s="47" t="s">
        <v>99</v>
      </c>
      <c r="J10" s="27">
        <v>15</v>
      </c>
    </row>
    <row r="11" spans="2:14" x14ac:dyDescent="0.25">
      <c r="B11" s="151" t="s">
        <v>0</v>
      </c>
      <c r="C11" s="151"/>
      <c r="D11" s="151"/>
      <c r="F11" s="140"/>
      <c r="G11" s="140"/>
      <c r="H11" s="3" t="s">
        <v>56</v>
      </c>
      <c r="I11" s="47" t="s">
        <v>100</v>
      </c>
      <c r="J11" s="27">
        <v>35</v>
      </c>
    </row>
    <row r="12" spans="2:14" x14ac:dyDescent="0.25">
      <c r="B12" s="109" t="s">
        <v>4</v>
      </c>
      <c r="C12" s="109" t="s">
        <v>64</v>
      </c>
      <c r="D12" s="109" t="s">
        <v>63</v>
      </c>
      <c r="F12" s="141"/>
      <c r="G12" s="141"/>
      <c r="H12" s="3" t="s">
        <v>57</v>
      </c>
      <c r="I12" s="47" t="s">
        <v>101</v>
      </c>
      <c r="J12" s="27">
        <v>55</v>
      </c>
    </row>
    <row r="13" spans="2:14" x14ac:dyDescent="0.25">
      <c r="B13" s="109" t="s">
        <v>55</v>
      </c>
      <c r="C13" s="109" t="s">
        <v>65</v>
      </c>
      <c r="D13" s="109" t="s">
        <v>60</v>
      </c>
      <c r="F13" s="150" t="s">
        <v>6</v>
      </c>
      <c r="G13" s="139" t="s">
        <v>71</v>
      </c>
      <c r="H13" s="3" t="s">
        <v>4</v>
      </c>
      <c r="I13" s="47" t="s">
        <v>102</v>
      </c>
      <c r="J13" s="27">
        <v>100</v>
      </c>
    </row>
    <row r="14" spans="2:14" x14ac:dyDescent="0.25">
      <c r="B14" s="109" t="s">
        <v>56</v>
      </c>
      <c r="C14" s="109" t="s">
        <v>66</v>
      </c>
      <c r="D14" s="109" t="s">
        <v>61</v>
      </c>
      <c r="F14" s="140"/>
      <c r="G14" s="140"/>
      <c r="H14" s="3" t="s">
        <v>55</v>
      </c>
      <c r="I14" s="47" t="s">
        <v>103</v>
      </c>
      <c r="J14" s="27">
        <v>110</v>
      </c>
    </row>
    <row r="15" spans="2:14" x14ac:dyDescent="0.25">
      <c r="B15" s="109" t="s">
        <v>57</v>
      </c>
      <c r="C15" s="109" t="s">
        <v>67</v>
      </c>
      <c r="D15" s="109" t="s">
        <v>62</v>
      </c>
      <c r="F15" s="140"/>
      <c r="G15" s="140"/>
      <c r="H15" s="3" t="s">
        <v>56</v>
      </c>
      <c r="I15" s="47" t="s">
        <v>104</v>
      </c>
      <c r="J15" s="27">
        <v>120</v>
      </c>
    </row>
    <row r="16" spans="2:14" x14ac:dyDescent="0.25">
      <c r="B16" s="151" t="s">
        <v>1</v>
      </c>
      <c r="C16" s="151"/>
      <c r="D16" s="151"/>
      <c r="F16" s="140"/>
      <c r="G16" s="141"/>
      <c r="H16" s="3" t="s">
        <v>57</v>
      </c>
      <c r="I16" s="47" t="s">
        <v>105</v>
      </c>
      <c r="J16" s="27">
        <v>325</v>
      </c>
    </row>
    <row r="17" spans="2:10" x14ac:dyDescent="0.25">
      <c r="B17" s="109" t="s">
        <v>4</v>
      </c>
      <c r="C17" s="109" t="s">
        <v>58</v>
      </c>
      <c r="D17" s="147" t="s">
        <v>70</v>
      </c>
      <c r="F17" s="140"/>
      <c r="G17" s="139" t="s">
        <v>72</v>
      </c>
      <c r="H17" s="3" t="s">
        <v>4</v>
      </c>
      <c r="I17" s="47" t="s">
        <v>106</v>
      </c>
      <c r="J17" s="27">
        <v>35</v>
      </c>
    </row>
    <row r="18" spans="2:10" x14ac:dyDescent="0.25">
      <c r="B18" s="109" t="s">
        <v>55</v>
      </c>
      <c r="C18" s="109" t="s">
        <v>68</v>
      </c>
      <c r="D18" s="148"/>
      <c r="F18" s="140"/>
      <c r="G18" s="140"/>
      <c r="H18" s="3" t="s">
        <v>55</v>
      </c>
      <c r="I18" s="47" t="s">
        <v>107</v>
      </c>
      <c r="J18" s="27">
        <v>40</v>
      </c>
    </row>
    <row r="19" spans="2:10" x14ac:dyDescent="0.25">
      <c r="B19" s="109" t="s">
        <v>56</v>
      </c>
      <c r="C19" s="109" t="s">
        <v>69</v>
      </c>
      <c r="D19" s="148"/>
      <c r="F19" s="140"/>
      <c r="G19" s="140"/>
      <c r="H19" s="3" t="s">
        <v>56</v>
      </c>
      <c r="I19" s="47" t="s">
        <v>108</v>
      </c>
      <c r="J19" s="27">
        <v>50</v>
      </c>
    </row>
    <row r="20" spans="2:10" x14ac:dyDescent="0.25">
      <c r="B20" s="109" t="s">
        <v>57</v>
      </c>
      <c r="C20" s="109" t="s">
        <v>59</v>
      </c>
      <c r="D20" s="149"/>
      <c r="F20" s="141"/>
      <c r="G20" s="141"/>
      <c r="H20" s="3" t="s">
        <v>57</v>
      </c>
      <c r="I20" s="47" t="s">
        <v>109</v>
      </c>
      <c r="J20" s="27">
        <v>150</v>
      </c>
    </row>
    <row r="22" spans="2:10" x14ac:dyDescent="0.25">
      <c r="B22" s="45" t="s">
        <v>116</v>
      </c>
    </row>
  </sheetData>
  <sheetProtection algorithmName="SHA-512" hashValue="AuiMCpxON+WxcLPzuUK8wQ9a/ugVWXeYVwOJe5o8XA5UABylwB/+2w97bz4HJ0NLoH7/15tBGDAC82fRLGjYJA==" saltValue="D9BS+EOTWpaOxqHxkpBiRQ==" spinCount="100000" sheet="1" objects="1" scenarios="1"/>
  <mergeCells count="23">
    <mergeCell ref="G13:G16"/>
    <mergeCell ref="G17:G20"/>
    <mergeCell ref="D17:D20"/>
    <mergeCell ref="H3:H4"/>
    <mergeCell ref="F5:F12"/>
    <mergeCell ref="F13:F20"/>
    <mergeCell ref="G5:G8"/>
    <mergeCell ref="B11:D11"/>
    <mergeCell ref="B16:D16"/>
    <mergeCell ref="B9:B10"/>
    <mergeCell ref="C9:C10"/>
    <mergeCell ref="D9:D10"/>
    <mergeCell ref="B2:D2"/>
    <mergeCell ref="B8:D8"/>
    <mergeCell ref="G9:G12"/>
    <mergeCell ref="F2:J2"/>
    <mergeCell ref="B3:B4"/>
    <mergeCell ref="C3:C4"/>
    <mergeCell ref="D3:D4"/>
    <mergeCell ref="F3:F4"/>
    <mergeCell ref="G3:G4"/>
    <mergeCell ref="J3:J4"/>
    <mergeCell ref="I3:I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BFD3B6FA49D149A50CBEE50AA6A606" ma:contentTypeVersion="14" ma:contentTypeDescription="Create a new document." ma:contentTypeScope="" ma:versionID="97d009dcdad65fd67c1020f9a84fab8c">
  <xsd:schema xmlns:xsd="http://www.w3.org/2001/XMLSchema" xmlns:xs="http://www.w3.org/2001/XMLSchema" xmlns:p="http://schemas.microsoft.com/office/2006/metadata/properties" xmlns:ns2="9837650f-4e7f-463e-8c1d-d4d3a33576d1" xmlns:ns3="e22cd451-935e-461d-9eac-2877c110c691" targetNamespace="http://schemas.microsoft.com/office/2006/metadata/properties" ma:root="true" ma:fieldsID="5fcd282138a1040cb806a43d0b5c48ed" ns2:_="" ns3:_="">
    <xsd:import namespace="9837650f-4e7f-463e-8c1d-d4d3a33576d1"/>
    <xsd:import namespace="e22cd451-935e-461d-9eac-2877c110c6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37650f-4e7f-463e-8c1d-d4d3a33576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26392cd-2412-4e4b-807b-434ade0b29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2cd451-935e-461d-9eac-2877c110c69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cb7c3823-e93c-4d7b-93a3-2d416322b822}" ma:internalName="TaxCatchAll" ma:showField="CatchAllData" ma:web="e22cd451-935e-461d-9eac-2877c110c6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37650f-4e7f-463e-8c1d-d4d3a33576d1">
      <Terms xmlns="http://schemas.microsoft.com/office/infopath/2007/PartnerControls"/>
    </lcf76f155ced4ddcb4097134ff3c332f>
    <TaxCatchAll xmlns="e22cd451-935e-461d-9eac-2877c110c69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876EFB-C0C3-4098-B66B-777D65A3E4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37650f-4e7f-463e-8c1d-d4d3a33576d1"/>
    <ds:schemaRef ds:uri="e22cd451-935e-461d-9eac-2877c110c6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89C144-226C-49F5-A16F-0C497A49FFE2}">
  <ds:schemaRefs>
    <ds:schemaRef ds:uri="http://schemas.microsoft.com/office/2006/metadata/properties"/>
    <ds:schemaRef ds:uri="http://schemas.microsoft.com/office/infopath/2007/PartnerControls"/>
    <ds:schemaRef ds:uri="9837650f-4e7f-463e-8c1d-d4d3a33576d1"/>
    <ds:schemaRef ds:uri="e22cd451-935e-461d-9eac-2877c110c691"/>
  </ds:schemaRefs>
</ds:datastoreItem>
</file>

<file path=customXml/itemProps3.xml><?xml version="1.0" encoding="utf-8"?>
<ds:datastoreItem xmlns:ds="http://schemas.openxmlformats.org/officeDocument/2006/customXml" ds:itemID="{E15A9A0A-8CF4-4982-9B86-5DE57FE56C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Project Info</vt:lpstr>
      <vt:lpstr>Summary</vt:lpstr>
      <vt:lpstr>Inventory</vt:lpstr>
      <vt:lpstr>Factor 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Stanaland</dc:creator>
  <cp:lastModifiedBy>Christopher Stanaland</cp:lastModifiedBy>
  <dcterms:created xsi:type="dcterms:W3CDTF">2020-09-01T15:37:54Z</dcterms:created>
  <dcterms:modified xsi:type="dcterms:W3CDTF">2026-02-16T15:27:00Z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0x01010048BFD3B6FA49D149A50CBEE50AA6A606</vt:lpwstr>
  </property>
</Properties>
</file>