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vilacquaknight-my.sharepoint.com/personal/dneumann_frontierenergy_com/Documents/Calculators/NM Solid &amp; Glass Door Reach-ins/2022/2022.1/"/>
    </mc:Choice>
  </mc:AlternateContent>
  <xr:revisionPtr revIDLastSave="1138" documentId="8_{B38ED686-F511-45F4-A1D1-1E3E072A48D3}" xr6:coauthVersionLast="47" xr6:coauthVersionMax="47" xr10:uidLastSave="{1F6F2EBF-6CD7-422C-822B-8765899ABD6B}"/>
  <workbookProtection workbookAlgorithmName="SHA-512" workbookHashValue="7ZiI5htzRGuO668zjLP8YPtMbD3Ed9mx9pFFXj9JB/Ct4Jz9CNU9BVUxEp96xN5KK/k2b5nD6fpdXq6HZO+vOg==" workbookSaltValue="bK1xDwIJukxmY8ES9Ovyow==" workbookSpinCount="100000" lockStructure="1"/>
  <bookViews>
    <workbookView xWindow="-120" yWindow="-120" windowWidth="29040" windowHeight="15840" xr2:uid="{FEA71584-D912-4513-AE76-9F2D5AD22523}"/>
  </bookViews>
  <sheets>
    <sheet name="Project Info" sheetId="4" r:id="rId1"/>
    <sheet name="Summary" sheetId="5" r:id="rId2"/>
    <sheet name="Inventory" sheetId="2" r:id="rId3"/>
    <sheet name="Factor Tables" sheetId="3" r:id="rId4"/>
  </sheets>
  <externalReferences>
    <externalReference r:id="rId5"/>
    <externalReference r:id="rId6"/>
  </externalReferences>
  <definedNames>
    <definedName name="BldgTypes" localSheetId="1">'[1]Inventory &amp; Factor Tables'!$P$7:$P$26</definedName>
    <definedName name="BldgTypes">'[2]Inventory &amp; Factor Tables'!$P$7:$P$26</definedName>
    <definedName name="PTACType" localSheetId="1">'[1]Inventory &amp; Factor Tables'!$B$41:$B$42</definedName>
    <definedName name="PTACType">'[2]Inventory &amp; Factor Tables'!$B$41:$B$42</definedName>
    <definedName name="RACType" localSheetId="1">'[1]Inventory &amp; Factor Tables'!$B$44:$B$49</definedName>
    <definedName name="RACType">'[2]Inventory &amp; Factor Tables'!$B$44:$B$49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D13" i="5"/>
  <c r="D12" i="5"/>
  <c r="D11" i="5"/>
  <c r="C14" i="5"/>
  <c r="C12" i="5"/>
  <c r="C11" i="5"/>
  <c r="C13" i="5"/>
  <c r="G11" i="2"/>
  <c r="G15" i="2" s="1"/>
  <c r="G10" i="2"/>
  <c r="F10" i="2"/>
  <c r="F11" i="2" s="1"/>
  <c r="F15" i="2" s="1"/>
  <c r="E10" i="2"/>
  <c r="E11" i="2" s="1"/>
  <c r="E15" i="2" s="1"/>
  <c r="D10" i="2"/>
  <c r="D11" i="2" s="1"/>
  <c r="D15" i="2" s="1"/>
  <c r="C10" i="2"/>
  <c r="C11" i="2" s="1"/>
  <c r="C15" i="2" s="1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D14" i="2" l="1"/>
  <c r="C13" i="2"/>
  <c r="F14" i="2"/>
  <c r="E14" i="2"/>
  <c r="C14" i="2"/>
  <c r="G14" i="2"/>
  <c r="D13" i="2"/>
  <c r="E13" i="2"/>
  <c r="F13" i="2"/>
  <c r="G13" i="2"/>
  <c r="D3" i="4"/>
  <c r="A1" i="5" l="1"/>
  <c r="C6" i="5" l="1"/>
  <c r="I14" i="4" s="1"/>
  <c r="D5" i="5" l="1"/>
  <c r="E14" i="4" s="1"/>
  <c r="C5" i="5" l="1"/>
  <c r="B14" i="4" s="1"/>
</calcChain>
</file>

<file path=xl/sharedStrings.xml><?xml version="1.0" encoding="utf-8"?>
<sst xmlns="http://schemas.openxmlformats.org/spreadsheetml/2006/main" count="132" uniqueCount="93">
  <si>
    <t>Solid Door</t>
  </si>
  <si>
    <t>Glass Door</t>
  </si>
  <si>
    <t>Savings Tables</t>
  </si>
  <si>
    <t>Baseline Energy Consumption</t>
  </si>
  <si>
    <t>0 &lt; V &lt; 15</t>
  </si>
  <si>
    <t>Refrigerator</t>
  </si>
  <si>
    <t>Freezer</t>
  </si>
  <si>
    <t>Door Type</t>
  </si>
  <si>
    <t>Program Type:</t>
  </si>
  <si>
    <t>Baseline Standards</t>
  </si>
  <si>
    <t>Refrigerator Daily Consumption (kWh)</t>
  </si>
  <si>
    <t>Freezer Daily Consumption (kWh)</t>
  </si>
  <si>
    <t>Efficient Energy Consumption</t>
  </si>
  <si>
    <t>Manufacturer:</t>
  </si>
  <si>
    <t>Model Number:</t>
  </si>
  <si>
    <t>kW Savings:</t>
  </si>
  <si>
    <t>kWh Savings:</t>
  </si>
  <si>
    <t>EUL:</t>
  </si>
  <si>
    <t>Version:</t>
  </si>
  <si>
    <t>Incentive Amount:</t>
  </si>
  <si>
    <t>Volume</t>
  </si>
  <si>
    <t>Unit Type</t>
  </si>
  <si>
    <t>Date:</t>
  </si>
  <si>
    <t>Applicant Signature:</t>
  </si>
  <si>
    <t>By signing below, I acknowledge: (1) the authorization of the incentive to the payee named above in Payment Information; (2) that the project would not have been accomplished or would have been completed with less efficient equipment except for the existence of the incentive provided by this program; (3) that the information provided by me in this application is accurate to the best of my knowledge; (4) that if contacted concerning this project, I agree to allow access to my property to inspect the equipment; (5) that EPE assumes no liability whatsoever relating to the equipment installed, its installation, or its performance.</t>
  </si>
  <si>
    <t>Payment Release &amp; Acknowledgement</t>
  </si>
  <si>
    <t>License #:</t>
  </si>
  <si>
    <t>ZIP Code:</t>
  </si>
  <si>
    <t>State:</t>
  </si>
  <si>
    <t>City:</t>
  </si>
  <si>
    <t>Payment Address:</t>
  </si>
  <si>
    <t>Contact Email:</t>
  </si>
  <si>
    <t>Contact Phone:</t>
  </si>
  <si>
    <t>Contact Name:</t>
  </si>
  <si>
    <t>Company Name:</t>
  </si>
  <si>
    <t>PLEASE NOTE: The Company Name and Taxpayer ID # on W9 must match the Company Name on Federal tax return</t>
  </si>
  <si>
    <r>
      <t>Payment Information</t>
    </r>
    <r>
      <rPr>
        <b/>
        <sz val="11"/>
        <color theme="3"/>
        <rFont val="Arial"/>
        <family val="2"/>
      </rPr>
      <t xml:space="preserve"> (please provide an accompanying W9 if not currently on file with EPE)</t>
    </r>
  </si>
  <si>
    <t>El Paso Electric Rebate</t>
  </si>
  <si>
    <t>kWH Savings</t>
  </si>
  <si>
    <t>Peak kW Savings</t>
  </si>
  <si>
    <t>New Mexico</t>
  </si>
  <si>
    <t>Service Address:</t>
  </si>
  <si>
    <t>Example: NMRT03</t>
  </si>
  <si>
    <t>Rate:</t>
  </si>
  <si>
    <t>EPE Acct/Meter #:</t>
  </si>
  <si>
    <r>
      <t>EPE Customer Information</t>
    </r>
    <r>
      <rPr>
        <b/>
        <sz val="11"/>
        <color theme="3"/>
        <rFont val="Arial"/>
        <family val="2"/>
      </rPr>
      <t xml:space="preserve"> (as seen on EPE bill)</t>
    </r>
  </si>
  <si>
    <t>EL PASO ELECTRIC</t>
  </si>
  <si>
    <t>Calculator Version</t>
  </si>
  <si>
    <t>Total
kWh Savings</t>
  </si>
  <si>
    <t>Summer
kW Savings</t>
  </si>
  <si>
    <t xml:space="preserve"> Claimed Savings by Measure</t>
  </si>
  <si>
    <t>Rebate Amount</t>
  </si>
  <si>
    <t>Total Summer
kW Savings</t>
  </si>
  <si>
    <t>Claimed
Project Savings</t>
  </si>
  <si>
    <t>Savings Summary</t>
  </si>
  <si>
    <t>0.10V + 2.04</t>
  </si>
  <si>
    <t>0.12V + 3.34</t>
  </si>
  <si>
    <t>0.40V + 1.38</t>
  </si>
  <si>
    <r>
      <t xml:space="preserve">15 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V &lt; 30</t>
    </r>
  </si>
  <si>
    <r>
      <t xml:space="preserve">30 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V &lt; 50</t>
    </r>
  </si>
  <si>
    <r>
      <t xml:space="preserve">V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50</t>
    </r>
  </si>
  <si>
    <t>0.75V + 4.10</t>
  </si>
  <si>
    <t>Source: TX TRM 8.0 for PY21 Implementation</t>
  </si>
  <si>
    <t>0.095V + 0.445</t>
  </si>
  <si>
    <t>0.105V - 1.111</t>
  </si>
  <si>
    <t>0.120V + 2.248</t>
  </si>
  <si>
    <t>0.285V - 2.703</t>
  </si>
  <si>
    <t>0.142V + 4.445</t>
  </si>
  <si>
    <t>0.210V + 0.900</t>
  </si>
  <si>
    <t>0.022V + 0.970</t>
  </si>
  <si>
    <t>0.066V + 0.310</t>
  </si>
  <si>
    <t>0.040V + 1.090</t>
  </si>
  <si>
    <t>0.024V + 1.890</t>
  </si>
  <si>
    <t>0.050V + 1.120</t>
  </si>
  <si>
    <t>0.076V + 0.340</t>
  </si>
  <si>
    <t>0.232V + 2.360</t>
  </si>
  <si>
    <t>Avg Product
Volume</t>
  </si>
  <si>
    <t>kW Savings</t>
  </si>
  <si>
    <t>kWh Savings</t>
  </si>
  <si>
    <t>Vertical
Solid
Door</t>
  </si>
  <si>
    <t>Vertical
Glass
Door</t>
  </si>
  <si>
    <t>Lookup</t>
  </si>
  <si>
    <t>Unit Type:</t>
  </si>
  <si>
    <t>Door Type:</t>
  </si>
  <si>
    <t># Units:</t>
  </si>
  <si>
    <t>Unit Volume (cu. ft.):</t>
  </si>
  <si>
    <t>Lookup:</t>
  </si>
  <si>
    <t>Volume Range:</t>
  </si>
  <si>
    <t>Rebate/Unit</t>
  </si>
  <si>
    <t>Solid Door Refrigerator</t>
  </si>
  <si>
    <t>Glass Door Refrigerator</t>
  </si>
  <si>
    <t>Solid Door Freezer</t>
  </si>
  <si>
    <t>Glass Door Freezer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</si>
</sst>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&quot;$&quot;#,##0.00"/>
    <numFmt numFmtId="167" formatCode=";;;"/>
    <numFmt numFmtId="168" formatCode="#,##0.000"/>
    <numFmt numFmtId="169" formatCode="_(* #,##0.000_);_(* \(#,##0.000\);_(* &quot;-&quot;?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color theme="3"/>
      <name val="Arial"/>
      <family val="2"/>
    </font>
    <font>
      <b/>
      <sz val="11"/>
      <color theme="3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20"/>
      <color theme="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0" fillId="3" borderId="0" xfId="0" applyFill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3" fillId="4" borderId="27" xfId="0" applyFont="1" applyFill="1" applyBorder="1" applyAlignment="1" applyProtection="1">
      <alignment horizontal="center"/>
      <protection locked="0"/>
    </xf>
    <xf numFmtId="0" fontId="6" fillId="4" borderId="27" xfId="0" applyFont="1" applyFill="1" applyBorder="1" applyAlignment="1" applyProtection="1">
      <alignment horizontal="left" indent="1"/>
      <protection locked="0"/>
    </xf>
    <xf numFmtId="0" fontId="2" fillId="0" borderId="0" xfId="1" applyAlignment="1">
      <alignment vertical="center"/>
    </xf>
    <xf numFmtId="0" fontId="2" fillId="4" borderId="0" xfId="1" applyFill="1" applyAlignment="1">
      <alignment vertical="center"/>
    </xf>
    <xf numFmtId="0" fontId="17" fillId="5" borderId="1" xfId="1" applyFont="1" applyFill="1" applyBorder="1" applyAlignment="1">
      <alignment horizontal="left" vertical="center" wrapText="1" indent="1"/>
    </xf>
    <xf numFmtId="0" fontId="17" fillId="5" borderId="30" xfId="1" applyFont="1" applyFill="1" applyBorder="1" applyAlignment="1">
      <alignment horizontal="left" vertical="center" wrapText="1" indent="1"/>
    </xf>
    <xf numFmtId="0" fontId="16" fillId="5" borderId="26" xfId="1" applyFont="1" applyFill="1" applyBorder="1" applyAlignment="1">
      <alignment horizontal="center" vertical="center" wrapText="1"/>
    </xf>
    <xf numFmtId="0" fontId="16" fillId="5" borderId="25" xfId="1" applyFont="1" applyFill="1" applyBorder="1" applyAlignment="1">
      <alignment horizontal="center" vertical="center" wrapText="1"/>
    </xf>
    <xf numFmtId="0" fontId="18" fillId="5" borderId="29" xfId="1" applyFont="1" applyFill="1" applyBorder="1" applyAlignment="1">
      <alignment horizontal="center" vertical="center" wrapText="1"/>
    </xf>
    <xf numFmtId="43" fontId="19" fillId="6" borderId="12" xfId="2" applyFont="1" applyFill="1" applyBorder="1" applyAlignment="1" applyProtection="1">
      <alignment horizontal="center" vertical="center" wrapText="1"/>
    </xf>
    <xf numFmtId="43" fontId="19" fillId="6" borderId="11" xfId="2" applyFont="1" applyFill="1" applyBorder="1" applyAlignment="1" applyProtection="1">
      <alignment horizontal="center" vertical="center" wrapText="1"/>
    </xf>
    <xf numFmtId="167" fontId="2" fillId="4" borderId="0" xfId="1" applyNumberFormat="1" applyFill="1" applyAlignment="1">
      <alignment vertical="center"/>
    </xf>
    <xf numFmtId="0" fontId="0" fillId="3" borderId="0" xfId="0" applyFont="1" applyFill="1" applyBorder="1" applyAlignment="1" applyProtection="1">
      <alignment horizontal="center"/>
      <protection hidden="1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hidden="1"/>
    </xf>
    <xf numFmtId="0" fontId="0" fillId="3" borderId="0" xfId="0" applyFont="1" applyFill="1" applyBorder="1" applyProtection="1">
      <protection hidden="1"/>
    </xf>
    <xf numFmtId="0" fontId="0" fillId="3" borderId="0" xfId="0" applyFont="1" applyFill="1" applyBorder="1" applyAlignment="1" applyProtection="1">
      <alignment horizontal="right" indent="1"/>
      <protection hidden="1"/>
    </xf>
    <xf numFmtId="0" fontId="1" fillId="3" borderId="0" xfId="0" applyFont="1" applyFill="1" applyBorder="1" applyAlignment="1" applyProtection="1">
      <alignment horizontal="right" indent="1"/>
      <protection hidden="1"/>
    </xf>
    <xf numFmtId="0" fontId="0" fillId="3" borderId="5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Protection="1">
      <protection hidden="1"/>
    </xf>
    <xf numFmtId="0" fontId="0" fillId="3" borderId="1" xfId="0" applyFont="1" applyFill="1" applyBorder="1" applyAlignment="1" applyProtection="1">
      <alignment horizontal="center"/>
      <protection hidden="1"/>
    </xf>
    <xf numFmtId="44" fontId="0" fillId="3" borderId="0" xfId="0" applyNumberFormat="1" applyFill="1"/>
    <xf numFmtId="44" fontId="0" fillId="3" borderId="5" xfId="0" applyNumberFormat="1" applyFill="1" applyBorder="1" applyAlignment="1">
      <alignment horizontal="center"/>
    </xf>
    <xf numFmtId="166" fontId="1" fillId="2" borderId="5" xfId="0" applyNumberFormat="1" applyFont="1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4" fillId="3" borderId="0" xfId="0" quotePrefix="1" applyFont="1" applyFill="1" applyAlignment="1" applyProtection="1">
      <alignment horizontal="left" vertical="center"/>
    </xf>
    <xf numFmtId="0" fontId="12" fillId="4" borderId="0" xfId="0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horizontal="right" vertical="center" indent="1"/>
    </xf>
    <xf numFmtId="0" fontId="5" fillId="4" borderId="0" xfId="0" applyFont="1" applyFill="1" applyAlignment="1" applyProtection="1">
      <alignment horizontal="right" vertical="center" indent="1"/>
    </xf>
    <xf numFmtId="0" fontId="9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horizontal="right" indent="1"/>
    </xf>
    <xf numFmtId="0" fontId="3" fillId="4" borderId="27" xfId="0" applyFont="1" applyFill="1" applyBorder="1" applyAlignment="1" applyProtection="1">
      <alignment vertical="center"/>
    </xf>
    <xf numFmtId="0" fontId="8" fillId="4" borderId="27" xfId="0" applyFont="1" applyFill="1" applyBorder="1" applyAlignment="1" applyProtection="1">
      <alignment horizontal="right" vertical="center" indent="1"/>
    </xf>
    <xf numFmtId="0" fontId="7" fillId="4" borderId="27" xfId="0" applyFont="1" applyFill="1" applyBorder="1" applyAlignment="1" applyProtection="1">
      <alignment horizontal="left" vertical="center" indent="1"/>
    </xf>
    <xf numFmtId="0" fontId="7" fillId="4" borderId="0" xfId="0" applyFont="1" applyFill="1" applyAlignment="1" applyProtection="1">
      <alignment horizontal="left" vertical="center" indent="1"/>
    </xf>
    <xf numFmtId="0" fontId="6" fillId="4" borderId="0" xfId="0" applyFont="1" applyFill="1" applyAlignment="1" applyProtection="1">
      <alignment vertical="center"/>
    </xf>
    <xf numFmtId="0" fontId="23" fillId="3" borderId="0" xfId="0" applyFont="1" applyFill="1"/>
    <xf numFmtId="165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2" fontId="0" fillId="3" borderId="5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3" fontId="1" fillId="2" borderId="5" xfId="0" applyNumberFormat="1" applyFont="1" applyFill="1" applyBorder="1" applyAlignment="1" applyProtection="1">
      <alignment horizontal="center"/>
      <protection hidden="1"/>
    </xf>
    <xf numFmtId="168" fontId="1" fillId="2" borderId="14" xfId="0" applyNumberFormat="1" applyFont="1" applyFill="1" applyBorder="1" applyAlignment="1" applyProtection="1">
      <alignment horizontal="center"/>
      <protection hidden="1"/>
    </xf>
    <xf numFmtId="168" fontId="1" fillId="2" borderId="15" xfId="0" applyNumberFormat="1" applyFont="1" applyFill="1" applyBorder="1" applyAlignment="1" applyProtection="1">
      <alignment horizontal="center"/>
      <protection hidden="1"/>
    </xf>
    <xf numFmtId="168" fontId="1" fillId="2" borderId="16" xfId="0" applyNumberFormat="1" applyFont="1" applyFill="1" applyBorder="1" applyAlignment="1" applyProtection="1">
      <alignment horizontal="center"/>
      <protection hidden="1"/>
    </xf>
    <xf numFmtId="3" fontId="1" fillId="2" borderId="21" xfId="0" applyNumberFormat="1" applyFont="1" applyFill="1" applyBorder="1" applyAlignment="1" applyProtection="1">
      <alignment horizontal="center"/>
      <protection hidden="1"/>
    </xf>
    <xf numFmtId="3" fontId="1" fillId="2" borderId="22" xfId="0" applyNumberFormat="1" applyFont="1" applyFill="1" applyBorder="1" applyAlignment="1" applyProtection="1">
      <alignment horizontal="center"/>
      <protection hidden="1"/>
    </xf>
    <xf numFmtId="166" fontId="1" fillId="2" borderId="21" xfId="0" applyNumberFormat="1" applyFont="1" applyFill="1" applyBorder="1" applyAlignment="1" applyProtection="1">
      <alignment horizontal="center"/>
      <protection hidden="1"/>
    </xf>
    <xf numFmtId="166" fontId="1" fillId="2" borderId="22" xfId="0" applyNumberFormat="1" applyFont="1" applyFill="1" applyBorder="1" applyAlignment="1" applyProtection="1">
      <alignment horizontal="center"/>
      <protection hidden="1"/>
    </xf>
    <xf numFmtId="0" fontId="0" fillId="2" borderId="17" xfId="0" applyFont="1" applyFill="1" applyBorder="1" applyAlignment="1" applyProtection="1">
      <alignment horizontal="center"/>
      <protection hidden="1"/>
    </xf>
    <xf numFmtId="0" fontId="0" fillId="2" borderId="18" xfId="0" applyFont="1" applyFill="1" applyBorder="1" applyAlignment="1" applyProtection="1">
      <alignment horizontal="center"/>
      <protection hidden="1"/>
    </xf>
    <xf numFmtId="0" fontId="0" fillId="2" borderId="19" xfId="0" applyFont="1" applyFill="1" applyBorder="1" applyAlignment="1" applyProtection="1">
      <alignment horizontal="center"/>
      <protection hidden="1"/>
    </xf>
    <xf numFmtId="164" fontId="1" fillId="2" borderId="17" xfId="0" applyNumberFormat="1" applyFont="1" applyFill="1" applyBorder="1" applyAlignment="1" applyProtection="1">
      <alignment horizontal="center"/>
      <protection hidden="1"/>
    </xf>
    <xf numFmtId="164" fontId="1" fillId="2" borderId="18" xfId="0" applyNumberFormat="1" applyFont="1" applyFill="1" applyBorder="1" applyAlignment="1" applyProtection="1">
      <alignment horizontal="center"/>
      <protection hidden="1"/>
    </xf>
    <xf numFmtId="164" fontId="1" fillId="2" borderId="19" xfId="0" applyNumberFormat="1" applyFont="1" applyFill="1" applyBorder="1" applyAlignment="1" applyProtection="1">
      <alignment horizontal="center"/>
      <protection hidden="1"/>
    </xf>
    <xf numFmtId="0" fontId="0" fillId="2" borderId="23" xfId="0" applyFont="1" applyFill="1" applyBorder="1" applyAlignment="1" applyProtection="1">
      <alignment horizontal="center"/>
      <protection hidden="1"/>
    </xf>
    <xf numFmtId="0" fontId="0" fillId="2" borderId="9" xfId="0" applyFont="1" applyFill="1" applyBorder="1" applyAlignment="1" applyProtection="1">
      <alignment horizontal="center"/>
      <protection hidden="1"/>
    </xf>
    <xf numFmtId="0" fontId="0" fillId="2" borderId="24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21" xfId="0" applyFont="1" applyFill="1" applyBorder="1" applyAlignment="1" applyProtection="1">
      <alignment horizontal="center"/>
      <protection locked="0"/>
    </xf>
    <xf numFmtId="0" fontId="0" fillId="3" borderId="22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17" fillId="5" borderId="35" xfId="1" applyFont="1" applyFill="1" applyBorder="1" applyAlignment="1">
      <alignment horizontal="left" vertical="center" wrapText="1" indent="1"/>
    </xf>
    <xf numFmtId="0" fontId="17" fillId="5" borderId="29" xfId="1" applyFont="1" applyFill="1" applyBorder="1" applyAlignment="1">
      <alignment horizontal="left" vertical="center" wrapText="1" indent="1"/>
    </xf>
    <xf numFmtId="0" fontId="15" fillId="4" borderId="0" xfId="0" applyFont="1" applyFill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left" indent="1"/>
      <protection locked="0"/>
    </xf>
    <xf numFmtId="0" fontId="6" fillId="4" borderId="28" xfId="0" applyFont="1" applyFill="1" applyBorder="1" applyAlignment="1" applyProtection="1">
      <alignment horizontal="left" indent="1"/>
      <protection locked="0"/>
    </xf>
    <xf numFmtId="0" fontId="13" fillId="4" borderId="5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left" vertical="center" wrapText="1"/>
    </xf>
    <xf numFmtId="3" fontId="8" fillId="4" borderId="5" xfId="0" applyNumberFormat="1" applyFont="1" applyFill="1" applyBorder="1" applyAlignment="1" applyProtection="1">
      <alignment horizontal="center" vertical="center"/>
    </xf>
    <xf numFmtId="166" fontId="8" fillId="3" borderId="5" xfId="0" applyNumberFormat="1" applyFont="1" applyFill="1" applyBorder="1" applyAlignment="1" applyProtection="1">
      <alignment horizontal="center" vertical="center"/>
    </xf>
    <xf numFmtId="4" fontId="11" fillId="4" borderId="5" xfId="0" applyNumberFormat="1" applyFont="1" applyFill="1" applyBorder="1" applyAlignment="1" applyProtection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32" xfId="1" applyFont="1" applyFill="1" applyBorder="1" applyAlignment="1">
      <alignment horizontal="center" vertical="center"/>
    </xf>
    <xf numFmtId="0" fontId="16" fillId="5" borderId="31" xfId="1" applyFont="1" applyFill="1" applyBorder="1" applyAlignment="1">
      <alignment horizontal="center" vertical="center"/>
    </xf>
    <xf numFmtId="0" fontId="20" fillId="5" borderId="2" xfId="1" applyFont="1" applyFill="1" applyBorder="1" applyAlignment="1">
      <alignment horizontal="left" vertical="center" indent="1"/>
    </xf>
    <xf numFmtId="0" fontId="20" fillId="5" borderId="4" xfId="1" applyFont="1" applyFill="1" applyBorder="1" applyAlignment="1">
      <alignment horizontal="left" vertical="center" indent="1"/>
    </xf>
    <xf numFmtId="0" fontId="20" fillId="5" borderId="3" xfId="1" applyFont="1" applyFill="1" applyBorder="1" applyAlignment="1">
      <alignment horizontal="left" vertical="center" indent="1"/>
    </xf>
    <xf numFmtId="0" fontId="18" fillId="5" borderId="30" xfId="1" applyFont="1" applyFill="1" applyBorder="1" applyAlignment="1">
      <alignment horizontal="center" vertical="center" wrapText="1"/>
    </xf>
    <xf numFmtId="0" fontId="18" fillId="5" borderId="35" xfId="1" applyFont="1" applyFill="1" applyBorder="1" applyAlignment="1">
      <alignment horizontal="center" vertical="center" wrapText="1"/>
    </xf>
    <xf numFmtId="3" fontId="21" fillId="7" borderId="10" xfId="0" applyNumberFormat="1" applyFont="1" applyFill="1" applyBorder="1" applyAlignment="1">
      <alignment horizontal="center" vertical="center" wrapText="1"/>
    </xf>
    <xf numFmtId="3" fontId="21" fillId="7" borderId="9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 wrapText="1"/>
    </xf>
    <xf numFmtId="2" fontId="21" fillId="7" borderId="10" xfId="0" applyNumberFormat="1" applyFont="1" applyFill="1" applyBorder="1" applyAlignment="1">
      <alignment horizontal="center" vertical="center" wrapText="1"/>
    </xf>
    <xf numFmtId="2" fontId="21" fillId="7" borderId="9" xfId="0" applyNumberFormat="1" applyFont="1" applyFill="1" applyBorder="1" applyAlignment="1">
      <alignment horizontal="center" vertical="center" wrapText="1"/>
    </xf>
    <xf numFmtId="165" fontId="21" fillId="7" borderId="10" xfId="0" applyNumberFormat="1" applyFont="1" applyFill="1" applyBorder="1" applyAlignment="1">
      <alignment horizontal="center" vertical="center" wrapText="1"/>
    </xf>
    <xf numFmtId="165" fontId="21" fillId="7" borderId="9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169" fontId="2" fillId="0" borderId="36" xfId="1" applyNumberFormat="1" applyFont="1" applyBorder="1" applyAlignment="1">
      <alignment horizontal="center" vertical="center"/>
    </xf>
    <xf numFmtId="41" fontId="2" fillId="0" borderId="16" xfId="1" applyNumberFormat="1" applyFont="1" applyBorder="1" applyAlignment="1">
      <alignment horizontal="center" vertical="center"/>
    </xf>
    <xf numFmtId="169" fontId="2" fillId="0" borderId="6" xfId="1" applyNumberFormat="1" applyFont="1" applyBorder="1" applyAlignment="1">
      <alignment horizontal="center" vertical="center"/>
    </xf>
    <xf numFmtId="41" fontId="2" fillId="0" borderId="22" xfId="1" applyNumberFormat="1" applyFont="1" applyBorder="1" applyAlignment="1">
      <alignment horizontal="center" vertical="center"/>
    </xf>
    <xf numFmtId="169" fontId="2" fillId="0" borderId="37" xfId="1" applyNumberFormat="1" applyFont="1" applyBorder="1" applyAlignment="1">
      <alignment horizontal="center" vertical="center"/>
    </xf>
    <xf numFmtId="41" fontId="2" fillId="0" borderId="19" xfId="1" applyNumberFormat="1" applyFont="1" applyBorder="1" applyAlignment="1">
      <alignment horizontal="center" vertical="center"/>
    </xf>
    <xf numFmtId="43" fontId="2" fillId="4" borderId="20" xfId="1" applyNumberFormat="1" applyFont="1" applyFill="1" applyBorder="1" applyAlignment="1">
      <alignment horizontal="center" vertical="center" wrapText="1"/>
    </xf>
    <xf numFmtId="41" fontId="2" fillId="4" borderId="24" xfId="1" applyNumberFormat="1" applyFont="1" applyFill="1" applyBorder="1" applyAlignment="1">
      <alignment horizontal="center" vertical="center" wrapText="1"/>
    </xf>
    <xf numFmtId="7" fontId="2" fillId="4" borderId="34" xfId="1" applyNumberFormat="1" applyFont="1" applyFill="1" applyBorder="1" applyAlignment="1">
      <alignment horizontal="center" vertical="center" wrapText="1"/>
    </xf>
    <xf numFmtId="7" fontId="2" fillId="4" borderId="33" xfId="1" applyNumberFormat="1" applyFont="1" applyFill="1" applyBorder="1" applyAlignment="1">
      <alignment horizontal="center" vertical="center" wrapText="1"/>
    </xf>
  </cellXfs>
  <cellStyles count="3">
    <cellStyle name="Comma 2" xfId="2" xr:uid="{4BA6280B-E952-4B60-9F95-58E259EC6C26}"/>
    <cellStyle name="Normal" xfId="0" builtinId="0"/>
    <cellStyle name="Normal 2 2" xfId="1" xr:uid="{D9529544-C2CB-4D82-AC1F-B79EB9DC9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</xdr:colOff>
      <xdr:row>0</xdr:row>
      <xdr:rowOff>0</xdr:rowOff>
    </xdr:from>
    <xdr:ext cx="1219200" cy="1064419"/>
    <xdr:pic>
      <xdr:nvPicPr>
        <xdr:cNvPr id="2" name="Picture 1">
          <a:extLst>
            <a:ext uri="{FF2B5EF4-FFF2-40B4-BE49-F238E27FC236}">
              <a16:creationId xmlns:a16="http://schemas.microsoft.com/office/drawing/2014/main" id="{4C394F55-88EC-474E-9D85-CBE094CB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981" y="0"/>
          <a:ext cx="1219200" cy="1064419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1</xdr:row>
      <xdr:rowOff>0</xdr:rowOff>
    </xdr:from>
    <xdr:ext cx="619125" cy="785812"/>
    <xdr:pic>
      <xdr:nvPicPr>
        <xdr:cNvPr id="3" name="Picture 2" hidden="1">
          <a:extLst>
            <a:ext uri="{FF2B5EF4-FFF2-40B4-BE49-F238E27FC236}">
              <a16:creationId xmlns:a16="http://schemas.microsoft.com/office/drawing/2014/main" id="{A243152C-3222-4C15-A5C7-FB3624415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90500"/>
          <a:ext cx="619125" cy="785812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10</xdr:col>
      <xdr:colOff>0</xdr:colOff>
      <xdr:row>1</xdr:row>
      <xdr:rowOff>0</xdr:rowOff>
    </xdr:from>
    <xdr:ext cx="609600" cy="785812"/>
    <xdr:pic>
      <xdr:nvPicPr>
        <xdr:cNvPr id="4" name="Picture 3" hidden="1">
          <a:extLst>
            <a:ext uri="{FF2B5EF4-FFF2-40B4-BE49-F238E27FC236}">
              <a16:creationId xmlns:a16="http://schemas.microsoft.com/office/drawing/2014/main" id="{E97457E7-1938-42B3-9E99-9483C40A3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90500"/>
          <a:ext cx="609600" cy="785812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10</xdr:col>
      <xdr:colOff>15796</xdr:colOff>
      <xdr:row>1</xdr:row>
      <xdr:rowOff>1</xdr:rowOff>
    </xdr:from>
    <xdr:ext cx="1141496" cy="797718"/>
    <xdr:pic>
      <xdr:nvPicPr>
        <xdr:cNvPr id="5" name="Picture 4">
          <a:extLst>
            <a:ext uri="{FF2B5EF4-FFF2-40B4-BE49-F238E27FC236}">
              <a16:creationId xmlns:a16="http://schemas.microsoft.com/office/drawing/2014/main" id="{33930CC9-B265-4FE5-B00A-2C6368FA5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796" y="190501"/>
          <a:ext cx="1141496" cy="797718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tan_q4hlac5\Downloads\NM-COMM-PTAC_RAC-Calculator-v2020.3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tan_q4hlac5\Downloads\NM-COMM-PTAC_RAC-Calculator-v2020.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fo"/>
      <sheetName val="Inventory &amp; Factor Tables"/>
    </sheetNames>
    <sheetDataSet>
      <sheetData sheetId="0" refreshError="1"/>
      <sheetData sheetId="1">
        <row r="7">
          <cell r="P7" t="str">
            <v>Assembly</v>
          </cell>
        </row>
        <row r="8">
          <cell r="P8" t="str">
            <v>Education - Community College</v>
          </cell>
        </row>
        <row r="9">
          <cell r="P9" t="str">
            <v>Education - Primary School</v>
          </cell>
        </row>
        <row r="10">
          <cell r="P10" t="str">
            <v>Education - Relocatable Classroom</v>
          </cell>
        </row>
        <row r="11">
          <cell r="P11" t="str">
            <v>Education - Secondary School</v>
          </cell>
        </row>
        <row r="12">
          <cell r="P12" t="str">
            <v>Education - University</v>
          </cell>
        </row>
        <row r="13">
          <cell r="P13" t="str">
            <v>Grocery</v>
          </cell>
        </row>
        <row r="14">
          <cell r="P14" t="str">
            <v>Health/Medical – Hospital</v>
          </cell>
        </row>
        <row r="15">
          <cell r="P15" t="str">
            <v>Health/Medical - Nursing Home</v>
          </cell>
        </row>
        <row r="16">
          <cell r="P16" t="str">
            <v>Lodging - Hotel</v>
          </cell>
        </row>
        <row r="17">
          <cell r="P17" t="str">
            <v>Manufacturing - Bio/Tech</v>
          </cell>
        </row>
        <row r="18">
          <cell r="P18" t="str">
            <v>Manufacturing - Light Industrial</v>
          </cell>
        </row>
        <row r="19">
          <cell r="P19" t="str">
            <v>Office - Small</v>
          </cell>
        </row>
        <row r="20">
          <cell r="P20" t="str">
            <v>Restaurant - Fast-Food</v>
          </cell>
        </row>
        <row r="21">
          <cell r="P21" t="str">
            <v>Restaurant - Sit-Down</v>
          </cell>
        </row>
        <row r="22">
          <cell r="P22" t="str">
            <v>Retail - Single-Story Large</v>
          </cell>
        </row>
        <row r="23">
          <cell r="P23" t="str">
            <v>Retail - Small</v>
          </cell>
        </row>
        <row r="24">
          <cell r="P24" t="str">
            <v>Storage - Conditioned</v>
          </cell>
        </row>
        <row r="25">
          <cell r="P25" t="str">
            <v>Warehouse - Refrigerated</v>
          </cell>
        </row>
        <row r="26">
          <cell r="P26" t="str">
            <v>Other</v>
          </cell>
        </row>
        <row r="41">
          <cell r="B41" t="str">
            <v>Standard Size</v>
          </cell>
        </row>
        <row r="42">
          <cell r="B42" t="str">
            <v>Non-Standard Size</v>
          </cell>
        </row>
        <row r="44">
          <cell r="B44" t="str">
            <v>Without reverse cycle,with louvered sides</v>
          </cell>
        </row>
        <row r="45">
          <cell r="B45" t="str">
            <v>Without reverse cycle, without louvered sides</v>
          </cell>
        </row>
        <row r="46">
          <cell r="B46" t="str">
            <v>With reverse cycle, with louvered sides</v>
          </cell>
        </row>
        <row r="47">
          <cell r="B47" t="str">
            <v>With reverse cycle, without louvered sides</v>
          </cell>
        </row>
        <row r="48">
          <cell r="B48" t="str">
            <v>Casement-only</v>
          </cell>
        </row>
        <row r="49">
          <cell r="B49" t="str">
            <v>Casement-slider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ventory &amp; Factor Tables"/>
    </sheetNames>
    <sheetDataSet>
      <sheetData sheetId="0">
        <row r="5">
          <cell r="C5">
            <v>0</v>
          </cell>
        </row>
      </sheetData>
      <sheetData sheetId="1">
        <row r="7">
          <cell r="P7" t="str">
            <v>Assembly</v>
          </cell>
        </row>
        <row r="8">
          <cell r="P8" t="str">
            <v>Education - Community College</v>
          </cell>
        </row>
        <row r="9">
          <cell r="P9" t="str">
            <v>Education - Primary School</v>
          </cell>
        </row>
        <row r="10">
          <cell r="P10" t="str">
            <v>Education - Relocatable Classroom</v>
          </cell>
        </row>
        <row r="11">
          <cell r="P11" t="str">
            <v>Education - Secondary School</v>
          </cell>
        </row>
        <row r="12">
          <cell r="P12" t="str">
            <v>Education - University</v>
          </cell>
        </row>
        <row r="13">
          <cell r="P13" t="str">
            <v>Grocery</v>
          </cell>
        </row>
        <row r="14">
          <cell r="P14" t="str">
            <v>Health/Medical – Hospital</v>
          </cell>
        </row>
        <row r="15">
          <cell r="P15" t="str">
            <v>Health/Medical - Nursing Home</v>
          </cell>
        </row>
        <row r="16">
          <cell r="P16" t="str">
            <v>Lodging - Hotel</v>
          </cell>
        </row>
        <row r="17">
          <cell r="P17" t="str">
            <v>Manufacturing - Bio/Tech</v>
          </cell>
        </row>
        <row r="18">
          <cell r="P18" t="str">
            <v>Manufacturing - Light Industrial</v>
          </cell>
        </row>
        <row r="19">
          <cell r="P19" t="str">
            <v>Office - Small</v>
          </cell>
        </row>
        <row r="20">
          <cell r="P20" t="str">
            <v>Restaurant - Fast-Food</v>
          </cell>
        </row>
        <row r="21">
          <cell r="P21" t="str">
            <v>Restaurant - Sit-Down</v>
          </cell>
        </row>
        <row r="22">
          <cell r="P22" t="str">
            <v>Retail - Single-Story Large</v>
          </cell>
        </row>
        <row r="23">
          <cell r="P23" t="str">
            <v>Retail - Small</v>
          </cell>
        </row>
        <row r="24">
          <cell r="P24" t="str">
            <v>Storage - Conditioned</v>
          </cell>
        </row>
        <row r="25">
          <cell r="P25" t="str">
            <v>Warehouse - Refrigerated</v>
          </cell>
        </row>
        <row r="26">
          <cell r="P26" t="str">
            <v>Other</v>
          </cell>
        </row>
        <row r="41">
          <cell r="B41" t="str">
            <v>Standard Size</v>
          </cell>
        </row>
        <row r="42">
          <cell r="B42" t="str">
            <v>Non-Standard Size</v>
          </cell>
        </row>
        <row r="44">
          <cell r="B44" t="str">
            <v>Without reverse cycle,with louvered sides</v>
          </cell>
        </row>
        <row r="45">
          <cell r="B45" t="str">
            <v>Without reverse cycle, without louvered sides</v>
          </cell>
        </row>
        <row r="46">
          <cell r="B46" t="str">
            <v>With reverse cycle, with louvered sides</v>
          </cell>
        </row>
        <row r="47">
          <cell r="B47" t="str">
            <v>With reverse cycle, without louvered sides</v>
          </cell>
        </row>
        <row r="48">
          <cell r="B48" t="str">
            <v>Casement-only</v>
          </cell>
        </row>
        <row r="49">
          <cell r="B49" t="str">
            <v>Casement-slider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DF1C-8551-4128-8822-180715B908E8}">
  <dimension ref="A1:L28"/>
  <sheetViews>
    <sheetView tabSelected="1" zoomScale="80" zoomScaleNormal="80" workbookViewId="0">
      <selection activeCell="D6" sqref="D6:K6"/>
    </sheetView>
  </sheetViews>
  <sheetFormatPr defaultColWidth="9.140625" defaultRowHeight="14.25" x14ac:dyDescent="0.25"/>
  <cols>
    <col min="1" max="1" width="2.7109375" style="30" customWidth="1"/>
    <col min="2" max="7" width="10.7109375" style="30" customWidth="1"/>
    <col min="8" max="8" width="2.7109375" style="30" customWidth="1"/>
    <col min="9" max="11" width="17.7109375" style="30" customWidth="1"/>
    <col min="12" max="12" width="2.7109375" style="30" customWidth="1"/>
    <col min="13" max="16384" width="9.140625" style="29"/>
  </cols>
  <sheetData>
    <row r="1" spans="1:12" ht="9.9499999999999993" customHeight="1" x14ac:dyDescent="0.25">
      <c r="A1" s="29"/>
    </row>
    <row r="2" spans="1:12" ht="39.950000000000003" customHeight="1" x14ac:dyDescent="0.25">
      <c r="A2" s="29"/>
      <c r="B2" s="31"/>
      <c r="C2" s="32"/>
      <c r="D2" s="81" t="s">
        <v>46</v>
      </c>
      <c r="E2" s="81"/>
      <c r="F2" s="81"/>
      <c r="G2" s="81"/>
      <c r="H2" s="81"/>
      <c r="I2" s="81"/>
      <c r="J2" s="81"/>
      <c r="K2" s="33"/>
      <c r="L2" s="34"/>
    </row>
    <row r="3" spans="1:12" ht="24.95" customHeight="1" x14ac:dyDescent="0.25">
      <c r="A3" s="29"/>
      <c r="B3" s="32"/>
      <c r="C3" s="35"/>
      <c r="D3" s="82" t="str">
        <f>CONCATENATE(LEFT(Summary!$C$16,4)," Commercial Solid and Glass Door Reach-ins Calculator")</f>
        <v>2022 Commercial Solid and Glass Door Reach-ins Calculator</v>
      </c>
      <c r="E3" s="82"/>
      <c r="F3" s="82"/>
      <c r="G3" s="82"/>
      <c r="H3" s="82"/>
      <c r="I3" s="82"/>
      <c r="J3" s="82"/>
      <c r="K3" s="32"/>
      <c r="L3" s="34"/>
    </row>
    <row r="4" spans="1:12" ht="9.9499999999999993" customHeight="1" x14ac:dyDescent="0.25">
      <c r="A4" s="29"/>
      <c r="D4" s="36"/>
      <c r="E4" s="37"/>
      <c r="F4" s="37"/>
      <c r="G4" s="37"/>
      <c r="H4" s="37"/>
      <c r="I4" s="37"/>
      <c r="J4" s="37"/>
      <c r="K4" s="37"/>
      <c r="L4" s="37"/>
    </row>
    <row r="5" spans="1:12" ht="18" x14ac:dyDescent="0.25">
      <c r="A5" s="29"/>
      <c r="B5" s="38" t="s">
        <v>45</v>
      </c>
      <c r="D5" s="36"/>
      <c r="E5" s="37"/>
      <c r="F5" s="37"/>
      <c r="G5" s="37"/>
      <c r="H5" s="37"/>
      <c r="I5" s="37"/>
      <c r="J5" s="37"/>
      <c r="K5" s="37"/>
      <c r="L5" s="37"/>
    </row>
    <row r="6" spans="1:12" ht="30" customHeight="1" x14ac:dyDescent="0.25">
      <c r="A6" s="29"/>
      <c r="C6" s="39" t="s">
        <v>34</v>
      </c>
      <c r="D6" s="83"/>
      <c r="E6" s="83"/>
      <c r="F6" s="83"/>
      <c r="G6" s="83"/>
      <c r="H6" s="83"/>
      <c r="I6" s="83"/>
      <c r="J6" s="83"/>
      <c r="K6" s="83"/>
      <c r="L6" s="37"/>
    </row>
    <row r="7" spans="1:12" ht="30" customHeight="1" x14ac:dyDescent="0.25">
      <c r="A7" s="29"/>
      <c r="C7" s="39" t="s">
        <v>33</v>
      </c>
      <c r="D7" s="84"/>
      <c r="E7" s="84"/>
      <c r="F7" s="84"/>
      <c r="G7" s="84"/>
      <c r="H7" s="84"/>
      <c r="I7" s="84"/>
      <c r="J7" s="84"/>
      <c r="K7" s="84"/>
      <c r="L7" s="37"/>
    </row>
    <row r="8" spans="1:12" ht="30" customHeight="1" x14ac:dyDescent="0.25">
      <c r="A8" s="29"/>
      <c r="C8" s="39" t="s">
        <v>32</v>
      </c>
      <c r="D8" s="83"/>
      <c r="E8" s="83"/>
      <c r="F8" s="37"/>
      <c r="G8" s="39" t="s">
        <v>31</v>
      </c>
      <c r="H8" s="37"/>
      <c r="I8" s="83"/>
      <c r="J8" s="83"/>
      <c r="K8" s="83"/>
      <c r="L8" s="37"/>
    </row>
    <row r="9" spans="1:12" ht="30" customHeight="1" x14ac:dyDescent="0.25">
      <c r="A9" s="29"/>
      <c r="C9" s="39" t="s">
        <v>44</v>
      </c>
      <c r="D9" s="83"/>
      <c r="E9" s="83"/>
      <c r="F9" s="37"/>
      <c r="G9" s="39" t="s">
        <v>43</v>
      </c>
      <c r="H9" s="37"/>
      <c r="I9" s="83" t="s">
        <v>42</v>
      </c>
      <c r="J9" s="83"/>
      <c r="K9" s="83"/>
      <c r="L9" s="37"/>
    </row>
    <row r="10" spans="1:12" ht="30" customHeight="1" x14ac:dyDescent="0.25">
      <c r="A10" s="29"/>
      <c r="C10" s="39" t="s">
        <v>41</v>
      </c>
      <c r="D10" s="83"/>
      <c r="E10" s="83"/>
      <c r="F10" s="83"/>
      <c r="G10" s="83"/>
      <c r="H10" s="83"/>
      <c r="I10" s="83"/>
      <c r="J10" s="83"/>
      <c r="K10" s="83"/>
      <c r="L10" s="37"/>
    </row>
    <row r="11" spans="1:12" ht="30" customHeight="1" x14ac:dyDescent="0.25">
      <c r="A11" s="29"/>
      <c r="C11" s="39" t="s">
        <v>29</v>
      </c>
      <c r="D11" s="83"/>
      <c r="E11" s="83"/>
      <c r="F11" s="83"/>
      <c r="G11" s="39" t="s">
        <v>28</v>
      </c>
      <c r="H11" s="37"/>
      <c r="I11" s="5" t="s">
        <v>40</v>
      </c>
      <c r="J11" s="39" t="s">
        <v>27</v>
      </c>
      <c r="K11" s="5"/>
      <c r="L11" s="37"/>
    </row>
    <row r="12" spans="1:12" ht="20.100000000000001" customHeight="1" x14ac:dyDescent="0.25">
      <c r="A12" s="29"/>
      <c r="D12" s="36"/>
      <c r="E12" s="37"/>
      <c r="F12" s="37"/>
      <c r="G12" s="37"/>
      <c r="H12" s="37"/>
      <c r="I12" s="37"/>
      <c r="J12" s="37"/>
      <c r="K12" s="37"/>
      <c r="L12" s="37"/>
    </row>
    <row r="13" spans="1:12" ht="30" customHeight="1" x14ac:dyDescent="0.25">
      <c r="A13" s="29"/>
      <c r="B13" s="85" t="s">
        <v>39</v>
      </c>
      <c r="C13" s="85"/>
      <c r="D13" s="85"/>
      <c r="E13" s="86" t="s">
        <v>38</v>
      </c>
      <c r="F13" s="86"/>
      <c r="G13" s="86"/>
      <c r="H13" s="86"/>
      <c r="I13" s="86" t="s">
        <v>37</v>
      </c>
      <c r="J13" s="86"/>
      <c r="K13" s="86"/>
      <c r="L13" s="37"/>
    </row>
    <row r="14" spans="1:12" ht="30" customHeight="1" x14ac:dyDescent="0.25">
      <c r="A14" s="29"/>
      <c r="B14" s="90">
        <f>IFERROR(Summary!C5,0)</f>
        <v>0</v>
      </c>
      <c r="C14" s="90"/>
      <c r="D14" s="90"/>
      <c r="E14" s="88">
        <f>IFERROR(Summary!D5,0)</f>
        <v>0</v>
      </c>
      <c r="F14" s="88"/>
      <c r="G14" s="88"/>
      <c r="H14" s="88"/>
      <c r="I14" s="89">
        <f>IFERROR(Summary!$C$6,0)</f>
        <v>0</v>
      </c>
      <c r="J14" s="89"/>
      <c r="K14" s="89"/>
      <c r="L14" s="34"/>
    </row>
    <row r="15" spans="1:12" ht="18" customHeight="1" x14ac:dyDescent="0.25">
      <c r="A15" s="29"/>
      <c r="B15" s="40"/>
      <c r="C15" s="40"/>
      <c r="D15" s="41"/>
      <c r="E15" s="42"/>
      <c r="F15" s="42"/>
      <c r="G15" s="42"/>
      <c r="H15" s="42"/>
      <c r="I15" s="42"/>
      <c r="J15" s="42"/>
      <c r="K15" s="40"/>
      <c r="L15" s="34"/>
    </row>
    <row r="16" spans="1:12" ht="18" customHeight="1" x14ac:dyDescent="0.25">
      <c r="A16" s="29"/>
      <c r="D16" s="36"/>
      <c r="E16" s="43"/>
      <c r="F16" s="43"/>
      <c r="G16" s="43"/>
      <c r="H16" s="43"/>
      <c r="I16" s="43"/>
      <c r="J16" s="43"/>
      <c r="L16" s="34"/>
    </row>
    <row r="17" spans="1:12" ht="18" customHeight="1" x14ac:dyDescent="0.25">
      <c r="A17" s="29"/>
      <c r="B17" s="38" t="s">
        <v>36</v>
      </c>
      <c r="D17" s="36"/>
      <c r="E17" s="43"/>
      <c r="F17" s="43"/>
      <c r="G17" s="43"/>
      <c r="H17" s="43"/>
      <c r="I17" s="43"/>
      <c r="J17" s="43"/>
      <c r="L17" s="34"/>
    </row>
    <row r="18" spans="1:12" ht="18" customHeight="1" x14ac:dyDescent="0.25">
      <c r="A18" s="29"/>
      <c r="B18" s="44" t="s">
        <v>35</v>
      </c>
      <c r="D18" s="36"/>
      <c r="E18" s="43"/>
      <c r="F18" s="43"/>
      <c r="G18" s="43"/>
      <c r="H18" s="43"/>
      <c r="I18" s="43"/>
      <c r="J18" s="43"/>
      <c r="L18" s="34"/>
    </row>
    <row r="19" spans="1:12" ht="30" customHeight="1" x14ac:dyDescent="0.25">
      <c r="A19" s="29"/>
      <c r="C19" s="39" t="s">
        <v>34</v>
      </c>
      <c r="D19" s="83"/>
      <c r="E19" s="83"/>
      <c r="F19" s="83"/>
      <c r="G19" s="83"/>
      <c r="H19" s="83"/>
      <c r="I19" s="83"/>
      <c r="J19" s="83"/>
      <c r="K19" s="83"/>
      <c r="L19" s="34"/>
    </row>
    <row r="20" spans="1:12" ht="30" customHeight="1" x14ac:dyDescent="0.25">
      <c r="A20" s="29"/>
      <c r="C20" s="39" t="s">
        <v>33</v>
      </c>
      <c r="D20" s="83"/>
      <c r="E20" s="83"/>
      <c r="F20" s="83"/>
      <c r="G20" s="83"/>
      <c r="H20" s="83"/>
      <c r="I20" s="83"/>
      <c r="J20" s="83"/>
      <c r="K20" s="83"/>
      <c r="L20" s="34"/>
    </row>
    <row r="21" spans="1:12" ht="30" customHeight="1" x14ac:dyDescent="0.25">
      <c r="A21" s="29"/>
      <c r="C21" s="39" t="s">
        <v>32</v>
      </c>
      <c r="D21" s="83"/>
      <c r="E21" s="83"/>
      <c r="F21" s="37"/>
      <c r="G21" s="39" t="s">
        <v>31</v>
      </c>
      <c r="H21" s="37"/>
      <c r="I21" s="83"/>
      <c r="J21" s="83"/>
      <c r="K21" s="83"/>
      <c r="L21" s="34"/>
    </row>
    <row r="22" spans="1:12" ht="30" customHeight="1" x14ac:dyDescent="0.25">
      <c r="A22" s="29"/>
      <c r="C22" s="39" t="s">
        <v>30</v>
      </c>
      <c r="D22" s="83"/>
      <c r="E22" s="83"/>
      <c r="F22" s="83"/>
      <c r="G22" s="83"/>
      <c r="H22" s="83"/>
      <c r="I22" s="83"/>
      <c r="J22" s="83"/>
      <c r="K22" s="83"/>
      <c r="L22" s="34"/>
    </row>
    <row r="23" spans="1:12" ht="30" customHeight="1" x14ac:dyDescent="0.25">
      <c r="A23" s="29"/>
      <c r="C23" s="39" t="s">
        <v>29</v>
      </c>
      <c r="D23" s="83"/>
      <c r="E23" s="83"/>
      <c r="F23" s="83"/>
      <c r="G23" s="39" t="s">
        <v>28</v>
      </c>
      <c r="H23" s="37"/>
      <c r="I23" s="5"/>
      <c r="J23" s="39" t="s">
        <v>27</v>
      </c>
      <c r="K23" s="5"/>
      <c r="L23" s="34"/>
    </row>
    <row r="24" spans="1:12" ht="30" customHeight="1" x14ac:dyDescent="0.25">
      <c r="A24" s="29"/>
      <c r="C24" s="39" t="s">
        <v>26</v>
      </c>
      <c r="D24" s="83"/>
      <c r="E24" s="83"/>
      <c r="F24" s="83"/>
      <c r="G24" s="83"/>
      <c r="H24" s="83"/>
      <c r="I24" s="83"/>
      <c r="J24" s="83"/>
      <c r="K24" s="83"/>
      <c r="L24" s="34"/>
    </row>
    <row r="25" spans="1:12" ht="18" x14ac:dyDescent="0.25">
      <c r="A25" s="29"/>
      <c r="D25" s="36"/>
      <c r="E25" s="43"/>
      <c r="F25" s="43"/>
      <c r="G25" s="43"/>
      <c r="H25" s="43"/>
      <c r="I25" s="43"/>
      <c r="J25" s="43"/>
      <c r="L25" s="34"/>
    </row>
    <row r="26" spans="1:12" ht="18" customHeight="1" x14ac:dyDescent="0.25">
      <c r="A26" s="29"/>
      <c r="B26" s="38" t="s">
        <v>25</v>
      </c>
      <c r="D26" s="36"/>
      <c r="E26" s="43"/>
      <c r="F26" s="43"/>
      <c r="G26" s="43"/>
      <c r="H26" s="43"/>
      <c r="I26" s="43"/>
      <c r="J26" s="43"/>
      <c r="L26" s="34"/>
    </row>
    <row r="27" spans="1:12" ht="90" customHeight="1" x14ac:dyDescent="0.25">
      <c r="A27" s="29"/>
      <c r="B27" s="87" t="s">
        <v>24</v>
      </c>
      <c r="C27" s="87"/>
      <c r="D27" s="87"/>
      <c r="E27" s="87"/>
      <c r="F27" s="87"/>
      <c r="G27" s="87"/>
      <c r="H27" s="87"/>
      <c r="I27" s="87"/>
      <c r="J27" s="87"/>
      <c r="K27" s="87"/>
      <c r="L27" s="34"/>
    </row>
    <row r="28" spans="1:12" ht="50.1" customHeight="1" x14ac:dyDescent="0.25">
      <c r="A28" s="29"/>
      <c r="C28" s="39" t="s">
        <v>23</v>
      </c>
      <c r="D28" s="83"/>
      <c r="E28" s="83"/>
      <c r="F28" s="83"/>
      <c r="G28" s="83"/>
      <c r="H28" s="83"/>
      <c r="I28" s="83"/>
      <c r="J28" s="39" t="s">
        <v>22</v>
      </c>
      <c r="K28" s="4"/>
      <c r="L28" s="34"/>
    </row>
  </sheetData>
  <sheetProtection algorithmName="SHA-512" hashValue="GFNSQU9serHL86e4AA0opDgfLAVlv+5betDKQ1pGbBYkzaE/489Pg/B2fhFftfpzbK5rFw7S87P24nqVzDRzCQ==" saltValue="wdD6B1T2r18vDYWd8jNjOA==" spinCount="100000" sheet="1" objects="1" scenarios="1"/>
  <mergeCells count="25">
    <mergeCell ref="D24:K24"/>
    <mergeCell ref="B27:K27"/>
    <mergeCell ref="D28:I28"/>
    <mergeCell ref="E14:H14"/>
    <mergeCell ref="I14:K14"/>
    <mergeCell ref="D19:K19"/>
    <mergeCell ref="D20:K20"/>
    <mergeCell ref="D22:K22"/>
    <mergeCell ref="D23:F23"/>
    <mergeCell ref="D21:E21"/>
    <mergeCell ref="I21:K21"/>
    <mergeCell ref="B14:D14"/>
    <mergeCell ref="D9:E9"/>
    <mergeCell ref="I9:K9"/>
    <mergeCell ref="D10:K10"/>
    <mergeCell ref="D11:F11"/>
    <mergeCell ref="B13:D13"/>
    <mergeCell ref="E13:H13"/>
    <mergeCell ref="I13:K13"/>
    <mergeCell ref="D2:J2"/>
    <mergeCell ref="D3:J3"/>
    <mergeCell ref="D6:K6"/>
    <mergeCell ref="D7:K7"/>
    <mergeCell ref="D8:E8"/>
    <mergeCell ref="I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C2EB-48B4-42DD-8DB6-370B954338F4}">
  <dimension ref="A1:F967"/>
  <sheetViews>
    <sheetView zoomScale="80" zoomScaleNormal="80" workbookViewId="0">
      <selection activeCell="C16" sqref="C16"/>
    </sheetView>
  </sheetViews>
  <sheetFormatPr defaultColWidth="9.140625" defaultRowHeight="12.75" x14ac:dyDescent="0.25"/>
  <cols>
    <col min="1" max="1" width="2.7109375" style="6" customWidth="1"/>
    <col min="2" max="2" width="30.7109375" style="6" customWidth="1"/>
    <col min="3" max="4" width="15.7109375" style="6" customWidth="1"/>
    <col min="5" max="6" width="9.140625" style="7"/>
    <col min="7" max="16384" width="9.140625" style="6"/>
  </cols>
  <sheetData>
    <row r="1" spans="1:4" s="7" customFormat="1" ht="9.9499999999999993" customHeight="1" thickBot="1" x14ac:dyDescent="0.3">
      <c r="A1" s="15">
        <f>$C$16</f>
        <v>2022.1</v>
      </c>
    </row>
    <row r="2" spans="1:4" s="7" customFormat="1" ht="33" customHeight="1" thickBot="1" x14ac:dyDescent="0.3">
      <c r="B2" s="95" t="s">
        <v>54</v>
      </c>
      <c r="C2" s="96"/>
      <c r="D2" s="97"/>
    </row>
    <row r="3" spans="1:4" s="7" customFormat="1" ht="12" customHeight="1" thickBot="1" x14ac:dyDescent="0.3"/>
    <row r="4" spans="1:4" s="7" customFormat="1" ht="32.1" customHeight="1" thickBot="1" x14ac:dyDescent="0.3">
      <c r="B4" s="98" t="s">
        <v>53</v>
      </c>
      <c r="C4" s="14" t="s">
        <v>52</v>
      </c>
      <c r="D4" s="13" t="s">
        <v>48</v>
      </c>
    </row>
    <row r="5" spans="1:4" s="7" customFormat="1" ht="31.5" customHeight="1" x14ac:dyDescent="0.25">
      <c r="B5" s="99"/>
      <c r="C5" s="123">
        <f>IFERROR(SUM(C11:C14),0)</f>
        <v>0</v>
      </c>
      <c r="D5" s="124">
        <f>IFERROR(SUM(D11:D14),0)</f>
        <v>0</v>
      </c>
    </row>
    <row r="6" spans="1:4" s="7" customFormat="1" ht="31.5" customHeight="1" thickBot="1" x14ac:dyDescent="0.3">
      <c r="B6" s="12" t="s">
        <v>51</v>
      </c>
      <c r="C6" s="125">
        <f>IFERROR(SUM(Inventory!$C$15:$G$15),0)</f>
        <v>0</v>
      </c>
      <c r="D6" s="126"/>
    </row>
    <row r="7" spans="1:4" s="7" customFormat="1" ht="12" customHeight="1" thickBot="1" x14ac:dyDescent="0.3"/>
    <row r="8" spans="1:4" s="7" customFormat="1" ht="18" customHeight="1" x14ac:dyDescent="0.25">
      <c r="C8" s="91" t="s">
        <v>50</v>
      </c>
      <c r="D8" s="92"/>
    </row>
    <row r="9" spans="1:4" s="7" customFormat="1" ht="18" customHeight="1" x14ac:dyDescent="0.25">
      <c r="C9" s="93"/>
      <c r="D9" s="94"/>
    </row>
    <row r="10" spans="1:4" s="7" customFormat="1" ht="36" customHeight="1" thickBot="1" x14ac:dyDescent="0.3">
      <c r="C10" s="11" t="s">
        <v>49</v>
      </c>
      <c r="D10" s="10" t="s">
        <v>48</v>
      </c>
    </row>
    <row r="11" spans="1:4" s="7" customFormat="1" ht="18" customHeight="1" x14ac:dyDescent="0.25">
      <c r="B11" s="9" t="s">
        <v>89</v>
      </c>
      <c r="C11" s="117">
        <f>SUMIFS(Inventory!$C$13:$G$13,Inventory!$C$6:$G$6,"Refrigerator",Inventory!$C$7:$G$7,"Solid")</f>
        <v>0</v>
      </c>
      <c r="D11" s="118">
        <f>SUMIFS(Inventory!$C$14:$G$14,Inventory!$C$6:$G$6,"Refrigerator",Inventory!$C$7:$G$7,"Solid")</f>
        <v>0</v>
      </c>
    </row>
    <row r="12" spans="1:4" s="7" customFormat="1" ht="18" customHeight="1" x14ac:dyDescent="0.25">
      <c r="B12" s="79" t="s">
        <v>90</v>
      </c>
      <c r="C12" s="119">
        <f>SUMIFS(Inventory!$C$13:$G$13,Inventory!$C$6:$G$6,"Refrigerator",Inventory!$C$7:$G$7,"Glass")</f>
        <v>0</v>
      </c>
      <c r="D12" s="120">
        <f>SUMIFS(Inventory!$C$14:$G$14,Inventory!$C$6:$G$6,"Refrigerator",Inventory!$C$7:$G$7,"Glass")</f>
        <v>0</v>
      </c>
    </row>
    <row r="13" spans="1:4" s="7" customFormat="1" ht="18" customHeight="1" x14ac:dyDescent="0.25">
      <c r="B13" s="79" t="s">
        <v>91</v>
      </c>
      <c r="C13" s="119">
        <f>SUMIFS(Inventory!$C$13:$G$13,Inventory!$C$6:$G$6,"Freezer",Inventory!$C$7:$G$7,"Solid")</f>
        <v>0</v>
      </c>
      <c r="D13" s="120">
        <f>SUMIFS(Inventory!$C$14:$G$14,Inventory!$C$6:$G$6,"Freezer",Inventory!$C$7:$G$7,"Solid")</f>
        <v>0</v>
      </c>
    </row>
    <row r="14" spans="1:4" s="7" customFormat="1" ht="18" customHeight="1" thickBot="1" x14ac:dyDescent="0.3">
      <c r="B14" s="80" t="s">
        <v>92</v>
      </c>
      <c r="C14" s="121">
        <f>SUMIFS(Inventory!$C$13:$G$13,Inventory!$C$6:$G$6,"Freezer",Inventory!$C$7:$G$7,"Glass")</f>
        <v>0</v>
      </c>
      <c r="D14" s="122">
        <f>SUMIFS(Inventory!$C$14:$G$14,Inventory!$C$6:$G$6,"Freezer",Inventory!$C$7:$G$7,"Glass")</f>
        <v>0</v>
      </c>
    </row>
    <row r="15" spans="1:4" s="7" customFormat="1" ht="13.5" thickBot="1" x14ac:dyDescent="0.3"/>
    <row r="16" spans="1:4" s="7" customFormat="1" ht="18" customHeight="1" thickBot="1" x14ac:dyDescent="0.3">
      <c r="B16" s="8" t="s">
        <v>47</v>
      </c>
      <c r="C16" s="116">
        <v>2022.1</v>
      </c>
    </row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="7" customFormat="1" x14ac:dyDescent="0.25"/>
    <row r="834" s="7" customFormat="1" x14ac:dyDescent="0.25"/>
    <row r="835" s="7" customFormat="1" x14ac:dyDescent="0.25"/>
    <row r="836" s="7" customFormat="1" x14ac:dyDescent="0.25"/>
    <row r="837" s="7" customFormat="1" x14ac:dyDescent="0.25"/>
    <row r="838" s="7" customFormat="1" x14ac:dyDescent="0.25"/>
    <row r="839" s="7" customFormat="1" x14ac:dyDescent="0.25"/>
    <row r="840" s="7" customFormat="1" x14ac:dyDescent="0.25"/>
    <row r="841" s="7" customFormat="1" x14ac:dyDescent="0.25"/>
    <row r="842" s="7" customFormat="1" x14ac:dyDescent="0.25"/>
    <row r="843" s="7" customFormat="1" x14ac:dyDescent="0.25"/>
    <row r="844" s="7" customFormat="1" x14ac:dyDescent="0.25"/>
    <row r="845" s="7" customFormat="1" x14ac:dyDescent="0.25"/>
    <row r="846" s="7" customFormat="1" x14ac:dyDescent="0.25"/>
    <row r="847" s="7" customFormat="1" x14ac:dyDescent="0.25"/>
    <row r="848" s="7" customFormat="1" x14ac:dyDescent="0.25"/>
    <row r="849" s="7" customFormat="1" x14ac:dyDescent="0.25"/>
    <row r="850" s="7" customFormat="1" x14ac:dyDescent="0.25"/>
    <row r="851" s="7" customFormat="1" x14ac:dyDescent="0.25"/>
    <row r="852" s="7" customFormat="1" x14ac:dyDescent="0.25"/>
    <row r="853" s="7" customFormat="1" x14ac:dyDescent="0.25"/>
    <row r="854" s="7" customFormat="1" x14ac:dyDescent="0.25"/>
    <row r="855" s="7" customFormat="1" x14ac:dyDescent="0.25"/>
    <row r="856" s="7" customFormat="1" x14ac:dyDescent="0.25"/>
    <row r="857" s="7" customFormat="1" x14ac:dyDescent="0.25"/>
    <row r="858" s="7" customFormat="1" x14ac:dyDescent="0.25"/>
    <row r="859" s="7" customFormat="1" x14ac:dyDescent="0.25"/>
    <row r="860" s="7" customFormat="1" x14ac:dyDescent="0.25"/>
    <row r="861" s="7" customFormat="1" x14ac:dyDescent="0.25"/>
    <row r="862" s="7" customFormat="1" x14ac:dyDescent="0.25"/>
    <row r="863" s="7" customFormat="1" x14ac:dyDescent="0.25"/>
    <row r="864" s="7" customFormat="1" x14ac:dyDescent="0.25"/>
    <row r="865" s="7" customFormat="1" x14ac:dyDescent="0.25"/>
    <row r="866" s="7" customFormat="1" x14ac:dyDescent="0.25"/>
    <row r="867" s="7" customFormat="1" x14ac:dyDescent="0.25"/>
    <row r="868" s="7" customFormat="1" x14ac:dyDescent="0.25"/>
    <row r="869" s="7" customFormat="1" x14ac:dyDescent="0.25"/>
    <row r="870" s="7" customFormat="1" x14ac:dyDescent="0.25"/>
    <row r="871" s="7" customFormat="1" x14ac:dyDescent="0.25"/>
    <row r="872" s="7" customFormat="1" x14ac:dyDescent="0.25"/>
    <row r="873" s="7" customFormat="1" x14ac:dyDescent="0.25"/>
    <row r="874" s="7" customFormat="1" x14ac:dyDescent="0.25"/>
    <row r="875" s="7" customFormat="1" x14ac:dyDescent="0.25"/>
    <row r="876" s="7" customFormat="1" x14ac:dyDescent="0.25"/>
    <row r="877" s="7" customFormat="1" x14ac:dyDescent="0.25"/>
    <row r="878" s="7" customFormat="1" x14ac:dyDescent="0.25"/>
    <row r="879" s="7" customFormat="1" x14ac:dyDescent="0.25"/>
    <row r="880" s="7" customFormat="1" x14ac:dyDescent="0.25"/>
    <row r="881" s="7" customFormat="1" x14ac:dyDescent="0.25"/>
    <row r="882" s="7" customFormat="1" x14ac:dyDescent="0.25"/>
    <row r="883" s="7" customFormat="1" x14ac:dyDescent="0.25"/>
    <row r="884" s="7" customFormat="1" x14ac:dyDescent="0.25"/>
    <row r="885" s="7" customFormat="1" x14ac:dyDescent="0.25"/>
    <row r="886" s="7" customFormat="1" x14ac:dyDescent="0.25"/>
    <row r="887" s="7" customFormat="1" x14ac:dyDescent="0.25"/>
    <row r="888" s="7" customFormat="1" x14ac:dyDescent="0.25"/>
    <row r="889" s="7" customFormat="1" x14ac:dyDescent="0.25"/>
    <row r="890" s="7" customFormat="1" x14ac:dyDescent="0.25"/>
    <row r="891" s="7" customFormat="1" x14ac:dyDescent="0.25"/>
    <row r="892" s="7" customFormat="1" x14ac:dyDescent="0.25"/>
    <row r="893" s="7" customFormat="1" x14ac:dyDescent="0.25"/>
    <row r="894" s="7" customFormat="1" x14ac:dyDescent="0.25"/>
    <row r="895" s="7" customFormat="1" x14ac:dyDescent="0.25"/>
    <row r="896" s="7" customFormat="1" x14ac:dyDescent="0.25"/>
    <row r="897" s="7" customFormat="1" x14ac:dyDescent="0.25"/>
    <row r="898" s="7" customFormat="1" x14ac:dyDescent="0.25"/>
    <row r="899" s="7" customFormat="1" x14ac:dyDescent="0.25"/>
    <row r="900" s="7" customFormat="1" x14ac:dyDescent="0.25"/>
    <row r="901" s="7" customFormat="1" x14ac:dyDescent="0.25"/>
    <row r="902" s="7" customFormat="1" x14ac:dyDescent="0.25"/>
    <row r="903" s="7" customFormat="1" x14ac:dyDescent="0.25"/>
    <row r="904" s="7" customFormat="1" x14ac:dyDescent="0.25"/>
    <row r="905" s="7" customFormat="1" x14ac:dyDescent="0.25"/>
    <row r="906" s="7" customFormat="1" x14ac:dyDescent="0.25"/>
    <row r="907" s="7" customFormat="1" x14ac:dyDescent="0.25"/>
    <row r="908" s="7" customFormat="1" x14ac:dyDescent="0.25"/>
    <row r="909" s="7" customFormat="1" x14ac:dyDescent="0.25"/>
    <row r="910" s="7" customFormat="1" x14ac:dyDescent="0.25"/>
    <row r="911" s="7" customFormat="1" x14ac:dyDescent="0.25"/>
    <row r="912" s="7" customFormat="1" x14ac:dyDescent="0.25"/>
    <row r="913" s="7" customFormat="1" x14ac:dyDescent="0.25"/>
    <row r="914" s="7" customFormat="1" x14ac:dyDescent="0.25"/>
    <row r="915" s="7" customFormat="1" x14ac:dyDescent="0.25"/>
    <row r="916" s="7" customFormat="1" x14ac:dyDescent="0.25"/>
    <row r="917" s="7" customFormat="1" x14ac:dyDescent="0.25"/>
    <row r="918" s="7" customFormat="1" x14ac:dyDescent="0.25"/>
    <row r="919" s="7" customFormat="1" x14ac:dyDescent="0.25"/>
    <row r="920" s="7" customFormat="1" x14ac:dyDescent="0.25"/>
    <row r="921" s="7" customFormat="1" x14ac:dyDescent="0.25"/>
    <row r="922" s="7" customFormat="1" x14ac:dyDescent="0.25"/>
    <row r="923" s="7" customFormat="1" x14ac:dyDescent="0.25"/>
    <row r="924" s="7" customFormat="1" x14ac:dyDescent="0.25"/>
    <row r="925" s="7" customFormat="1" x14ac:dyDescent="0.25"/>
    <row r="926" s="7" customFormat="1" x14ac:dyDescent="0.25"/>
    <row r="927" s="7" customFormat="1" x14ac:dyDescent="0.25"/>
    <row r="928" s="7" customFormat="1" x14ac:dyDescent="0.25"/>
    <row r="929" s="7" customFormat="1" x14ac:dyDescent="0.25"/>
    <row r="930" s="7" customFormat="1" x14ac:dyDescent="0.25"/>
    <row r="931" s="7" customFormat="1" x14ac:dyDescent="0.25"/>
    <row r="932" s="7" customFormat="1" x14ac:dyDescent="0.25"/>
    <row r="933" s="7" customFormat="1" x14ac:dyDescent="0.25"/>
    <row r="934" s="7" customFormat="1" x14ac:dyDescent="0.25"/>
    <row r="935" s="7" customFormat="1" x14ac:dyDescent="0.25"/>
    <row r="936" s="7" customFormat="1" x14ac:dyDescent="0.25"/>
    <row r="937" s="7" customFormat="1" x14ac:dyDescent="0.25"/>
    <row r="938" s="7" customFormat="1" x14ac:dyDescent="0.25"/>
    <row r="939" s="7" customFormat="1" x14ac:dyDescent="0.25"/>
    <row r="940" s="7" customFormat="1" x14ac:dyDescent="0.25"/>
    <row r="941" s="7" customFormat="1" x14ac:dyDescent="0.25"/>
    <row r="942" s="7" customFormat="1" x14ac:dyDescent="0.25"/>
    <row r="943" s="7" customFormat="1" x14ac:dyDescent="0.25"/>
    <row r="944" s="7" customFormat="1" x14ac:dyDescent="0.25"/>
    <row r="945" s="7" customFormat="1" x14ac:dyDescent="0.25"/>
    <row r="946" s="7" customFormat="1" x14ac:dyDescent="0.25"/>
    <row r="947" s="7" customFormat="1" x14ac:dyDescent="0.25"/>
    <row r="948" s="7" customFormat="1" x14ac:dyDescent="0.25"/>
    <row r="949" s="7" customFormat="1" x14ac:dyDescent="0.25"/>
    <row r="950" s="7" customFormat="1" x14ac:dyDescent="0.25"/>
    <row r="951" s="7" customFormat="1" x14ac:dyDescent="0.25"/>
    <row r="952" s="7" customFormat="1" x14ac:dyDescent="0.25"/>
    <row r="953" s="7" customFormat="1" x14ac:dyDescent="0.25"/>
    <row r="954" s="7" customFormat="1" x14ac:dyDescent="0.25"/>
    <row r="955" s="7" customFormat="1" x14ac:dyDescent="0.25"/>
    <row r="956" s="7" customFormat="1" x14ac:dyDescent="0.25"/>
    <row r="957" s="7" customFormat="1" x14ac:dyDescent="0.25"/>
    <row r="958" s="7" customFormat="1" x14ac:dyDescent="0.25"/>
    <row r="959" s="7" customFormat="1" x14ac:dyDescent="0.25"/>
    <row r="960" s="7" customFormat="1" x14ac:dyDescent="0.25"/>
    <row r="961" s="7" customFormat="1" x14ac:dyDescent="0.25"/>
    <row r="962" s="7" customFormat="1" x14ac:dyDescent="0.25"/>
    <row r="963" s="7" customFormat="1" x14ac:dyDescent="0.25"/>
    <row r="964" s="7" customFormat="1" x14ac:dyDescent="0.25"/>
    <row r="965" s="7" customFormat="1" x14ac:dyDescent="0.25"/>
    <row r="966" s="7" customFormat="1" x14ac:dyDescent="0.25"/>
    <row r="967" s="7" customFormat="1" x14ac:dyDescent="0.25"/>
  </sheetData>
  <sheetProtection algorithmName="SHA-512" hashValue="W2Lu3LUIkF75ttYVA/CYRWF4TXiKplPbKnRxtbhSDDaHVmkbU1/ZG6leD7KN41SBmd5XRRKJp0UfovNnFmUiig==" saltValue="YN3Ongz2cr4CrdIZKL1JYg==" spinCount="100000" sheet="1" objects="1" scenarios="1"/>
  <mergeCells count="4">
    <mergeCell ref="C8:D9"/>
    <mergeCell ref="C6:D6"/>
    <mergeCell ref="B2:D2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7A3B-FE93-4A28-8BBB-511F507C9FBA}">
  <dimension ref="B1:K18"/>
  <sheetViews>
    <sheetView zoomScaleNormal="100" workbookViewId="0">
      <selection activeCell="C2" sqref="C2"/>
    </sheetView>
  </sheetViews>
  <sheetFormatPr defaultRowHeight="15" x14ac:dyDescent="0.25"/>
  <cols>
    <col min="1" max="1" width="3.7109375" style="20" customWidth="1"/>
    <col min="2" max="2" width="21.7109375" style="21" bestFit="1" customWidth="1"/>
    <col min="3" max="7" width="28.7109375" style="16" customWidth="1"/>
    <col min="8" max="8" width="3.7109375" style="20" customWidth="1"/>
    <col min="9" max="11" width="15.7109375" style="20" hidden="1" customWidth="1"/>
    <col min="12" max="16384" width="9.140625" style="20"/>
  </cols>
  <sheetData>
    <row r="1" spans="2:11" ht="15.75" thickBot="1" x14ac:dyDescent="0.3"/>
    <row r="2" spans="2:11" ht="15.75" thickBot="1" x14ac:dyDescent="0.3">
      <c r="B2" s="22" t="s">
        <v>8</v>
      </c>
      <c r="C2" s="17"/>
    </row>
    <row r="3" spans="2:11" ht="15.75" thickBot="1" x14ac:dyDescent="0.3">
      <c r="B3" s="22"/>
    </row>
    <row r="4" spans="2:11" x14ac:dyDescent="0.25">
      <c r="B4" s="22" t="s">
        <v>13</v>
      </c>
      <c r="C4" s="71"/>
      <c r="D4" s="72"/>
      <c r="E4" s="72"/>
      <c r="F4" s="72"/>
      <c r="G4" s="73"/>
    </row>
    <row r="5" spans="2:11" x14ac:dyDescent="0.25">
      <c r="B5" s="22" t="s">
        <v>14</v>
      </c>
      <c r="C5" s="74"/>
      <c r="D5" s="18"/>
      <c r="E5" s="18"/>
      <c r="F5" s="18"/>
      <c r="G5" s="75"/>
    </row>
    <row r="6" spans="2:11" x14ac:dyDescent="0.25">
      <c r="B6" s="22" t="s">
        <v>82</v>
      </c>
      <c r="C6" s="74"/>
      <c r="D6" s="18"/>
      <c r="E6" s="18"/>
      <c r="F6" s="18"/>
      <c r="G6" s="75"/>
    </row>
    <row r="7" spans="2:11" x14ac:dyDescent="0.25">
      <c r="B7" s="22" t="s">
        <v>83</v>
      </c>
      <c r="C7" s="74"/>
      <c r="D7" s="18"/>
      <c r="E7" s="18"/>
      <c r="F7" s="18"/>
      <c r="G7" s="75"/>
    </row>
    <row r="8" spans="2:11" x14ac:dyDescent="0.25">
      <c r="B8" s="22" t="s">
        <v>84</v>
      </c>
      <c r="C8" s="74"/>
      <c r="D8" s="18"/>
      <c r="E8" s="18"/>
      <c r="F8" s="18"/>
      <c r="G8" s="75"/>
    </row>
    <row r="9" spans="2:11" ht="15.75" thickBot="1" x14ac:dyDescent="0.3">
      <c r="B9" s="22" t="s">
        <v>85</v>
      </c>
      <c r="C9" s="76"/>
      <c r="D9" s="77"/>
      <c r="E9" s="77"/>
      <c r="F9" s="77"/>
      <c r="G9" s="78"/>
    </row>
    <row r="10" spans="2:11" hidden="1" x14ac:dyDescent="0.25">
      <c r="B10" s="22" t="s">
        <v>87</v>
      </c>
      <c r="C10" s="67" t="str">
        <f>IF(AND(C9&gt;$I$13,C9&lt;$J$13),$K$13,IF(AND(C9&gt;=$I$14,C9&lt;$J$14),$K$14,IF(AND(C9&gt;=$I$15,C9&lt;$J$15),$K$15,IF(C9&gt;=$I$16,$K$16,""))))</f>
        <v/>
      </c>
      <c r="D10" s="68" t="str">
        <f>IF(AND(D9&gt;$I$13,D9&lt;$J$13),$K$13,IF(AND(D9&gt;=$I$14,D9&lt;$J$14),$K$14,IF(AND(D9&gt;=$I$15,D9&lt;$J$15),$K$15,IF(D9&gt;=$I$16,$K$16,""))))</f>
        <v/>
      </c>
      <c r="E10" s="68" t="str">
        <f>IF(AND(E9&gt;$I$13,E9&lt;$J$13),$K$13,IF(AND(E9&gt;=$I$14,E9&lt;$J$14),$K$14,IF(AND(E9&gt;=$I$15,E9&lt;$J$15),$K$15,IF(E9&gt;=$I$16,$K$16,""))))</f>
        <v/>
      </c>
      <c r="F10" s="68" t="str">
        <f>IF(AND(F9&gt;$I$13,F9&lt;$J$13),$K$13,IF(AND(F9&gt;=$I$14,F9&lt;$J$14),$K$14,IF(AND(F9&gt;=$I$15,F9&lt;$J$15),$K$15,IF(F9&gt;=$I$16,$K$16,""))))</f>
        <v/>
      </c>
      <c r="G10" s="69" t="str">
        <f>IF(AND(G9&gt;$I$13,G9&lt;$J$13),$K$13,IF(AND(G9&gt;=$I$14,G9&lt;$J$14),$K$14,IF(AND(G9&gt;=$I$15,G9&lt;$J$15),$K$15,IF(G9&gt;=$I$16,$K$16,""))))</f>
        <v/>
      </c>
    </row>
    <row r="11" spans="2:11" ht="15.75" hidden="1" thickBot="1" x14ac:dyDescent="0.3">
      <c r="B11" s="22" t="s">
        <v>86</v>
      </c>
      <c r="C11" s="61" t="str">
        <f>IF(OR(C4="",C5="",C6="",C7="",C8="",C9="",C10=""),"",CONCATENATE(C6,"_",C7,"_",C10))</f>
        <v/>
      </c>
      <c r="D11" s="62" t="str">
        <f t="shared" ref="D11:G11" si="0">IF(OR(D4="",D5="",D6="",D7="",D8="",D9="",D10=""),"",CONCATENATE(D6,"_",D7,"_",D10))</f>
        <v/>
      </c>
      <c r="E11" s="62" t="str">
        <f t="shared" si="0"/>
        <v/>
      </c>
      <c r="F11" s="62" t="str">
        <f t="shared" si="0"/>
        <v/>
      </c>
      <c r="G11" s="63" t="str">
        <f t="shared" si="0"/>
        <v/>
      </c>
    </row>
    <row r="12" spans="2:11" ht="15.75" thickBot="1" x14ac:dyDescent="0.3">
      <c r="B12" s="22"/>
    </row>
    <row r="13" spans="2:11" s="24" customFormat="1" x14ac:dyDescent="0.25">
      <c r="B13" s="22" t="s">
        <v>15</v>
      </c>
      <c r="C13" s="54">
        <f>IFERROR(C$8*VLOOKUP(C$11,'Factor Tables'!$I$3:$M$20,3,FALSE),0)</f>
        <v>0</v>
      </c>
      <c r="D13" s="55">
        <f>IFERROR(D$8*VLOOKUP(D$11,'Factor Tables'!$I$3:$M$20,3,FALSE),0)</f>
        <v>0</v>
      </c>
      <c r="E13" s="55">
        <f>IFERROR(E$8*VLOOKUP(E$11,'Factor Tables'!$I$3:$M$20,3,FALSE),0)</f>
        <v>0</v>
      </c>
      <c r="F13" s="55">
        <f>IFERROR(F$8*VLOOKUP(F$11,'Factor Tables'!$I$3:$M$20,3,FALSE),0)</f>
        <v>0</v>
      </c>
      <c r="G13" s="56">
        <f>IFERROR(G$8*VLOOKUP(G$11,'Factor Tables'!$I$3:$M$20,3,FALSE),0)</f>
        <v>0</v>
      </c>
      <c r="I13" s="23">
        <v>0</v>
      </c>
      <c r="J13" s="23">
        <v>15</v>
      </c>
      <c r="K13" s="70" t="s">
        <v>4</v>
      </c>
    </row>
    <row r="14" spans="2:11" s="24" customFormat="1" x14ac:dyDescent="0.25">
      <c r="B14" s="22" t="s">
        <v>16</v>
      </c>
      <c r="C14" s="57">
        <f>IFERROR(C$8*VLOOKUP(C$11,'Factor Tables'!$I$3:$M$20,4,FALSE),0)</f>
        <v>0</v>
      </c>
      <c r="D14" s="53">
        <f>IFERROR(D$8*VLOOKUP(D$11,'Factor Tables'!$I$3:$M$20,4,FALSE),0)</f>
        <v>0</v>
      </c>
      <c r="E14" s="53">
        <f>IFERROR(E$8*VLOOKUP(E$11,'Factor Tables'!$I$3:$M$20,4,FALSE),0)</f>
        <v>0</v>
      </c>
      <c r="F14" s="53">
        <f>IFERROR(F$8*VLOOKUP(F$11,'Factor Tables'!$I$3:$M$20,4,FALSE),0)</f>
        <v>0</v>
      </c>
      <c r="G14" s="58">
        <f>IFERROR(G$8*VLOOKUP(G$11,'Factor Tables'!$I$3:$M$20,4,FALSE),0)</f>
        <v>0</v>
      </c>
      <c r="I14" s="23">
        <v>15</v>
      </c>
      <c r="J14" s="23">
        <v>30</v>
      </c>
      <c r="K14" s="70" t="s">
        <v>58</v>
      </c>
    </row>
    <row r="15" spans="2:11" s="24" customFormat="1" x14ac:dyDescent="0.25">
      <c r="B15" s="22" t="s">
        <v>19</v>
      </c>
      <c r="C15" s="59">
        <f>IFERROR(C$8*VLOOKUP(C$11,'Factor Tables'!$I$3:$M$20,5,FALSE),0)</f>
        <v>0</v>
      </c>
      <c r="D15" s="28">
        <f>IFERROR(D$8*VLOOKUP(D$11,'Factor Tables'!$I$3:$M$20,5,FALSE),0)</f>
        <v>0</v>
      </c>
      <c r="E15" s="28">
        <f>IFERROR(E$8*VLOOKUP(E$11,'Factor Tables'!$I$3:$M$20,5,FALSE),0)</f>
        <v>0</v>
      </c>
      <c r="F15" s="28">
        <f>IFERROR(F$8*VLOOKUP(F$11,'Factor Tables'!$I$3:$M$20,5,FALSE),0)</f>
        <v>0</v>
      </c>
      <c r="G15" s="60">
        <f>IFERROR(G$8*VLOOKUP(G$11,'Factor Tables'!$I$3:$M$20,5,FALSE),0)</f>
        <v>0</v>
      </c>
      <c r="I15" s="23">
        <v>30</v>
      </c>
      <c r="J15" s="23">
        <v>50</v>
      </c>
      <c r="K15" s="70" t="s">
        <v>59</v>
      </c>
    </row>
    <row r="16" spans="2:11" s="24" customFormat="1" ht="15.75" thickBot="1" x14ac:dyDescent="0.3">
      <c r="B16" s="22" t="s">
        <v>17</v>
      </c>
      <c r="C16" s="64">
        <v>12</v>
      </c>
      <c r="D16" s="65">
        <v>12</v>
      </c>
      <c r="E16" s="65">
        <v>12</v>
      </c>
      <c r="F16" s="65">
        <v>12</v>
      </c>
      <c r="G16" s="66">
        <v>12</v>
      </c>
      <c r="I16" s="23">
        <v>50</v>
      </c>
      <c r="J16" s="19"/>
      <c r="K16" s="70" t="s">
        <v>60</v>
      </c>
    </row>
    <row r="17" spans="2:3" ht="15.75" thickBot="1" x14ac:dyDescent="0.3">
      <c r="B17" s="22"/>
    </row>
    <row r="18" spans="2:3" ht="15.75" thickBot="1" x14ac:dyDescent="0.3">
      <c r="B18" s="22" t="s">
        <v>18</v>
      </c>
      <c r="C18" s="25">
        <v>2020.1</v>
      </c>
    </row>
  </sheetData>
  <sheetProtection algorithmName="SHA-512" hashValue="26g+RkLfmkO97UX8aUeyzRHdRJ49XVA6rSbJSO7B7+zeoRcZ5BT/XeIculSx4sWzuKuh3LLTGJfVmyJqvt3lvw==" saltValue="zpgoUnbgtXNy1FvtmMCdkw==" spinCount="100000" sheet="1" objects="1" scenarios="1"/>
  <dataValidations count="3">
    <dataValidation type="list" allowBlank="1" showInputMessage="1" showErrorMessage="1" sqref="C6:G6" xr:uid="{7B82F5E6-A479-4C38-B2E7-5DCC6483B7C9}">
      <formula1>"Refrigerator, Freezer"</formula1>
    </dataValidation>
    <dataValidation type="list" allowBlank="1" showInputMessage="1" showErrorMessage="1" sqref="C2" xr:uid="{ED456A8E-2E27-463A-A61A-46E8AB4D135F}">
      <formula1>"Commercial Comprehensive, SCORE Plus"</formula1>
    </dataValidation>
    <dataValidation type="list" allowBlank="1" showInputMessage="1" showErrorMessage="1" sqref="C7:G7" xr:uid="{0126F001-3B74-4A5D-8D1A-C4E5829F4F70}">
      <formula1>"Solid, Glass"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D12E-2DC7-4ACB-AB00-CE787EA25CC0}">
  <dimension ref="B2:Q22"/>
  <sheetViews>
    <sheetView workbookViewId="0"/>
  </sheetViews>
  <sheetFormatPr defaultRowHeight="15" x14ac:dyDescent="0.25"/>
  <cols>
    <col min="1" max="1" width="3.7109375" style="1" customWidth="1"/>
    <col min="2" max="4" width="20.7109375" style="1" customWidth="1"/>
    <col min="5" max="5" width="3.7109375" style="1" customWidth="1"/>
    <col min="6" max="8" width="15.7109375" style="1" customWidth="1"/>
    <col min="9" max="9" width="27.7109375" style="1" bestFit="1" customWidth="1"/>
    <col min="10" max="10" width="15.7109375" style="48" customWidth="1"/>
    <col min="11" max="11" width="15.7109375" style="46" customWidth="1"/>
    <col min="12" max="13" width="15.7109375" style="47" customWidth="1"/>
    <col min="14" max="14" width="3.7109375" style="1" customWidth="1"/>
    <col min="15" max="15" width="15.7109375" style="1" customWidth="1"/>
    <col min="16" max="17" width="15.7109375" style="26" customWidth="1"/>
    <col min="18" max="16384" width="9.140625" style="1"/>
  </cols>
  <sheetData>
    <row r="2" spans="2:17" x14ac:dyDescent="0.25">
      <c r="B2" s="115" t="s">
        <v>3</v>
      </c>
      <c r="C2" s="115"/>
      <c r="D2" s="115"/>
      <c r="F2" s="115" t="s">
        <v>2</v>
      </c>
      <c r="G2" s="115"/>
      <c r="H2" s="115"/>
      <c r="I2" s="115"/>
      <c r="J2" s="115"/>
      <c r="K2" s="115"/>
      <c r="L2" s="115"/>
      <c r="M2" s="115"/>
      <c r="P2" s="1"/>
      <c r="Q2" s="1"/>
    </row>
    <row r="3" spans="2:17" x14ac:dyDescent="0.25">
      <c r="B3" s="105" t="s">
        <v>9</v>
      </c>
      <c r="C3" s="108" t="s">
        <v>10</v>
      </c>
      <c r="D3" s="108" t="s">
        <v>11</v>
      </c>
      <c r="F3" s="105" t="s">
        <v>21</v>
      </c>
      <c r="G3" s="105" t="s">
        <v>7</v>
      </c>
      <c r="H3" s="105" t="s">
        <v>20</v>
      </c>
      <c r="I3" s="105" t="s">
        <v>81</v>
      </c>
      <c r="J3" s="109" t="s">
        <v>76</v>
      </c>
      <c r="K3" s="111" t="s">
        <v>77</v>
      </c>
      <c r="L3" s="100" t="s">
        <v>78</v>
      </c>
      <c r="M3" s="100" t="s">
        <v>88</v>
      </c>
      <c r="P3" s="1"/>
      <c r="Q3" s="1"/>
    </row>
    <row r="4" spans="2:17" x14ac:dyDescent="0.25">
      <c r="B4" s="106"/>
      <c r="C4" s="108"/>
      <c r="D4" s="108"/>
      <c r="F4" s="106"/>
      <c r="G4" s="106"/>
      <c r="H4" s="106"/>
      <c r="I4" s="106"/>
      <c r="J4" s="110"/>
      <c r="K4" s="112"/>
      <c r="L4" s="101"/>
      <c r="M4" s="101"/>
      <c r="P4" s="1"/>
      <c r="Q4" s="1"/>
    </row>
    <row r="5" spans="2:17" x14ac:dyDescent="0.25">
      <c r="B5" s="2" t="s">
        <v>0</v>
      </c>
      <c r="C5" s="3" t="s">
        <v>55</v>
      </c>
      <c r="D5" s="3" t="s">
        <v>57</v>
      </c>
      <c r="F5" s="107" t="s">
        <v>5</v>
      </c>
      <c r="G5" s="102" t="s">
        <v>79</v>
      </c>
      <c r="H5" s="3" t="s">
        <v>4</v>
      </c>
      <c r="I5" s="52" t="str">
        <f>CONCATENATE("Refrigerator","_","Solid","_",H5)</f>
        <v>Refrigerator_Solid_0 &lt; V &lt; 15</v>
      </c>
      <c r="J5" s="49">
        <v>8.5399999999999991</v>
      </c>
      <c r="K5" s="50">
        <v>2E-3</v>
      </c>
      <c r="L5" s="51">
        <v>16</v>
      </c>
      <c r="M5" s="27">
        <v>25</v>
      </c>
      <c r="P5" s="1"/>
      <c r="Q5" s="1"/>
    </row>
    <row r="6" spans="2:17" x14ac:dyDescent="0.25">
      <c r="B6" s="2" t="s">
        <v>1</v>
      </c>
      <c r="C6" s="3" t="s">
        <v>56</v>
      </c>
      <c r="D6" s="3" t="s">
        <v>61</v>
      </c>
      <c r="F6" s="103"/>
      <c r="G6" s="103"/>
      <c r="H6" s="3" t="s">
        <v>58</v>
      </c>
      <c r="I6" s="52" t="str">
        <f>CONCATENATE("Refrigerator","_","Solid","_",H6)</f>
        <v>Refrigerator_Solid_15 &lt; V &lt; 30</v>
      </c>
      <c r="J6" s="49">
        <v>21</v>
      </c>
      <c r="K6" s="50">
        <v>0.10199999999999999</v>
      </c>
      <c r="L6" s="51">
        <v>892</v>
      </c>
      <c r="M6" s="27">
        <v>30</v>
      </c>
      <c r="P6" s="1"/>
      <c r="Q6" s="1"/>
    </row>
    <row r="7" spans="2:17" x14ac:dyDescent="0.25">
      <c r="F7" s="103"/>
      <c r="G7" s="103"/>
      <c r="H7" s="3" t="s">
        <v>59</v>
      </c>
      <c r="I7" s="52" t="str">
        <f>CONCATENATE("Refrigerator","_","Solid","_",H7)</f>
        <v>Refrigerator_Solid_30 &lt; V &lt; 50</v>
      </c>
      <c r="J7" s="49">
        <v>41.53</v>
      </c>
      <c r="K7" s="50">
        <v>0.14299999999999999</v>
      </c>
      <c r="L7" s="51">
        <v>1259</v>
      </c>
      <c r="M7" s="27">
        <v>35</v>
      </c>
      <c r="P7" s="1"/>
      <c r="Q7" s="1"/>
    </row>
    <row r="8" spans="2:17" x14ac:dyDescent="0.25">
      <c r="B8" s="115" t="s">
        <v>12</v>
      </c>
      <c r="C8" s="115"/>
      <c r="D8" s="115"/>
      <c r="F8" s="103"/>
      <c r="G8" s="104"/>
      <c r="H8" s="3" t="s">
        <v>60</v>
      </c>
      <c r="I8" s="52" t="str">
        <f>CONCATENATE("Refrigerator","_","Solid","_",H8)</f>
        <v>Refrigerator_Solid_V &gt; 50</v>
      </c>
      <c r="J8" s="49">
        <v>67.19</v>
      </c>
      <c r="K8" s="50">
        <v>0.219</v>
      </c>
      <c r="L8" s="51">
        <v>1919</v>
      </c>
      <c r="M8" s="27">
        <v>50</v>
      </c>
      <c r="P8" s="1"/>
      <c r="Q8" s="1"/>
    </row>
    <row r="9" spans="2:17" x14ac:dyDescent="0.25">
      <c r="B9" s="114" t="s">
        <v>20</v>
      </c>
      <c r="C9" s="108" t="s">
        <v>10</v>
      </c>
      <c r="D9" s="108" t="s">
        <v>11</v>
      </c>
      <c r="F9" s="103"/>
      <c r="G9" s="102" t="s">
        <v>80</v>
      </c>
      <c r="H9" s="3" t="s">
        <v>4</v>
      </c>
      <c r="I9" s="52" t="str">
        <f>CONCATENATE("Refrigerator","_","Glass","_",H9)</f>
        <v>Refrigerator_Glass_0 &lt; V &lt; 15</v>
      </c>
      <c r="J9" s="49">
        <v>8.84</v>
      </c>
      <c r="K9" s="50">
        <v>0.13</v>
      </c>
      <c r="L9" s="51">
        <v>1137</v>
      </c>
      <c r="M9" s="27">
        <v>10</v>
      </c>
    </row>
    <row r="10" spans="2:17" x14ac:dyDescent="0.25">
      <c r="B10" s="114"/>
      <c r="C10" s="108"/>
      <c r="D10" s="108"/>
      <c r="F10" s="103"/>
      <c r="G10" s="103"/>
      <c r="H10" s="3" t="s">
        <v>58</v>
      </c>
      <c r="I10" s="52" t="str">
        <f>CONCATENATE("Refrigerator","_","Glass","_",H10)</f>
        <v>Refrigerator_Glass_15 &lt; V &lt; 30</v>
      </c>
      <c r="J10" s="49">
        <v>21.3</v>
      </c>
      <c r="K10" s="50">
        <v>0.155</v>
      </c>
      <c r="L10" s="51">
        <v>1355</v>
      </c>
      <c r="M10" s="27">
        <v>15</v>
      </c>
    </row>
    <row r="11" spans="2:17" x14ac:dyDescent="0.25">
      <c r="B11" s="113" t="s">
        <v>0</v>
      </c>
      <c r="C11" s="113"/>
      <c r="D11" s="113"/>
      <c r="F11" s="103"/>
      <c r="G11" s="103"/>
      <c r="H11" s="3" t="s">
        <v>59</v>
      </c>
      <c r="I11" s="52" t="str">
        <f>CONCATENATE("Refrigerator","_","Glass","_",H11)</f>
        <v>Refrigerator_Glass_30 &lt; V &lt; 50</v>
      </c>
      <c r="J11" s="49">
        <v>42.76</v>
      </c>
      <c r="K11" s="50">
        <v>0.20300000000000001</v>
      </c>
      <c r="L11" s="51">
        <v>1782</v>
      </c>
      <c r="M11" s="27">
        <v>35</v>
      </c>
    </row>
    <row r="12" spans="2:17" x14ac:dyDescent="0.25">
      <c r="B12" s="3" t="s">
        <v>4</v>
      </c>
      <c r="C12" s="3" t="s">
        <v>69</v>
      </c>
      <c r="D12" s="3" t="s">
        <v>68</v>
      </c>
      <c r="F12" s="104"/>
      <c r="G12" s="104"/>
      <c r="H12" s="3" t="s">
        <v>60</v>
      </c>
      <c r="I12" s="52" t="str">
        <f>CONCATENATE("Refrigerator","_","Glass","_",H12)</f>
        <v>Refrigerator_Glass_V &gt; 50</v>
      </c>
      <c r="J12" s="49">
        <v>68.930000000000007</v>
      </c>
      <c r="K12" s="50">
        <v>0.22900000000000001</v>
      </c>
      <c r="L12" s="51">
        <v>2002</v>
      </c>
      <c r="M12" s="27">
        <v>55</v>
      </c>
    </row>
    <row r="13" spans="2:17" x14ac:dyDescent="0.25">
      <c r="B13" s="3" t="s">
        <v>58</v>
      </c>
      <c r="C13" s="3" t="s">
        <v>70</v>
      </c>
      <c r="D13" s="3" t="s">
        <v>65</v>
      </c>
      <c r="F13" s="107" t="s">
        <v>6</v>
      </c>
      <c r="G13" s="102" t="s">
        <v>79</v>
      </c>
      <c r="H13" s="3" t="s">
        <v>4</v>
      </c>
      <c r="I13" s="52" t="str">
        <f>CONCATENATE("Freezer","_","Solid","_",H13)</f>
        <v>Freezer_Solid_0 &lt; V &lt; 15</v>
      </c>
      <c r="J13" s="49">
        <v>7.76</v>
      </c>
      <c r="K13" s="50">
        <v>8.1000000000000003E-2</v>
      </c>
      <c r="L13" s="51">
        <v>713</v>
      </c>
      <c r="M13" s="27">
        <v>100</v>
      </c>
    </row>
    <row r="14" spans="2:17" x14ac:dyDescent="0.25">
      <c r="B14" s="3" t="s">
        <v>59</v>
      </c>
      <c r="C14" s="3" t="s">
        <v>71</v>
      </c>
      <c r="D14" s="3" t="s">
        <v>66</v>
      </c>
      <c r="F14" s="103"/>
      <c r="G14" s="103"/>
      <c r="H14" s="3" t="s">
        <v>58</v>
      </c>
      <c r="I14" s="52" t="str">
        <f>CONCATENATE("Freezer","_","Solid","_",H14)</f>
        <v>Freezer_Solid_15 &lt; V &lt; 30</v>
      </c>
      <c r="J14" s="49">
        <v>19.989999999999998</v>
      </c>
      <c r="K14" s="50">
        <v>0.19700000000000001</v>
      </c>
      <c r="L14" s="51">
        <v>1726</v>
      </c>
      <c r="M14" s="27">
        <v>110</v>
      </c>
    </row>
    <row r="15" spans="2:17" x14ac:dyDescent="0.25">
      <c r="B15" s="3" t="s">
        <v>60</v>
      </c>
      <c r="C15" s="3" t="s">
        <v>72</v>
      </c>
      <c r="D15" s="3" t="s">
        <v>67</v>
      </c>
      <c r="F15" s="103"/>
      <c r="G15" s="103"/>
      <c r="H15" s="3" t="s">
        <v>59</v>
      </c>
      <c r="I15" s="52" t="str">
        <f>CONCATENATE("Freezer","_","Solid","_",H15)</f>
        <v>Freezer_Solid_30 &lt; V &lt; 50</v>
      </c>
      <c r="J15" s="49">
        <v>43.13</v>
      </c>
      <c r="K15" s="50">
        <v>0.377</v>
      </c>
      <c r="L15" s="51">
        <v>3301</v>
      </c>
      <c r="M15" s="27">
        <v>120</v>
      </c>
    </row>
    <row r="16" spans="2:17" x14ac:dyDescent="0.25">
      <c r="B16" s="113" t="s">
        <v>1</v>
      </c>
      <c r="C16" s="113"/>
      <c r="D16" s="113"/>
      <c r="F16" s="103"/>
      <c r="G16" s="104"/>
      <c r="H16" s="3" t="s">
        <v>60</v>
      </c>
      <c r="I16" s="52" t="str">
        <f>CONCATENATE("Freezer","_","Solid","_",H16)</f>
        <v>Freezer_Solid_V &gt; 50</v>
      </c>
      <c r="J16" s="49">
        <v>66.86</v>
      </c>
      <c r="K16" s="50">
        <v>0.59099999999999997</v>
      </c>
      <c r="L16" s="51">
        <v>5177</v>
      </c>
      <c r="M16" s="27">
        <v>325</v>
      </c>
    </row>
    <row r="17" spans="2:13" x14ac:dyDescent="0.25">
      <c r="B17" s="3" t="s">
        <v>4</v>
      </c>
      <c r="C17" s="3" t="s">
        <v>63</v>
      </c>
      <c r="D17" s="107" t="s">
        <v>75</v>
      </c>
      <c r="F17" s="103"/>
      <c r="G17" s="102" t="s">
        <v>80</v>
      </c>
      <c r="H17" s="3" t="s">
        <v>4</v>
      </c>
      <c r="I17" s="52" t="str">
        <f>CONCATENATE("Freezer","_","Glass","_",H17)</f>
        <v>Freezer_Glass_0 &lt; V &lt; 15</v>
      </c>
      <c r="J17" s="49">
        <v>5.98</v>
      </c>
      <c r="K17" s="50">
        <v>0.20200000000000001</v>
      </c>
      <c r="L17" s="51">
        <v>1766</v>
      </c>
      <c r="M17" s="27">
        <v>35</v>
      </c>
    </row>
    <row r="18" spans="2:13" x14ac:dyDescent="0.25">
      <c r="B18" s="3" t="s">
        <v>58</v>
      </c>
      <c r="C18" s="3" t="s">
        <v>73</v>
      </c>
      <c r="D18" s="103"/>
      <c r="F18" s="103"/>
      <c r="G18" s="103"/>
      <c r="H18" s="3" t="s">
        <v>58</v>
      </c>
      <c r="I18" s="52" t="str">
        <f>CONCATENATE("Freezer","_","Glass","_",H18)</f>
        <v>Freezer_Glass_15 &lt; V &lt; 30</v>
      </c>
      <c r="J18" s="49">
        <v>19.489999999999998</v>
      </c>
      <c r="K18" s="50">
        <v>0.49299999999999999</v>
      </c>
      <c r="L18" s="51">
        <v>4321</v>
      </c>
      <c r="M18" s="27">
        <v>40</v>
      </c>
    </row>
    <row r="19" spans="2:13" x14ac:dyDescent="0.25">
      <c r="B19" s="3" t="s">
        <v>59</v>
      </c>
      <c r="C19" s="3" t="s">
        <v>74</v>
      </c>
      <c r="D19" s="103"/>
      <c r="F19" s="103"/>
      <c r="G19" s="103"/>
      <c r="H19" s="3" t="s">
        <v>59</v>
      </c>
      <c r="I19" s="52" t="str">
        <f>CONCATENATE("Freezer","_","Glass","_",H19)</f>
        <v>Freezer_Glass_30 &lt; V &lt; 50</v>
      </c>
      <c r="J19" s="49">
        <v>42.29</v>
      </c>
      <c r="K19" s="50">
        <v>0.98499999999999999</v>
      </c>
      <c r="L19" s="51">
        <v>8630</v>
      </c>
      <c r="M19" s="27">
        <v>50</v>
      </c>
    </row>
    <row r="20" spans="2:13" x14ac:dyDescent="0.25">
      <c r="B20" s="3" t="s">
        <v>60</v>
      </c>
      <c r="C20" s="3" t="s">
        <v>64</v>
      </c>
      <c r="D20" s="104"/>
      <c r="F20" s="104"/>
      <c r="G20" s="104"/>
      <c r="H20" s="3" t="s">
        <v>60</v>
      </c>
      <c r="I20" s="52" t="str">
        <f>CONCATENATE("Freezer","_","Glass","_",H20)</f>
        <v>Freezer_Glass_V &gt; 50</v>
      </c>
      <c r="J20" s="49">
        <v>65.89</v>
      </c>
      <c r="K20" s="50">
        <v>1.4950000000000001</v>
      </c>
      <c r="L20" s="51">
        <v>13093</v>
      </c>
      <c r="M20" s="27">
        <v>150</v>
      </c>
    </row>
    <row r="22" spans="2:13" x14ac:dyDescent="0.25">
      <c r="B22" s="45" t="s">
        <v>62</v>
      </c>
    </row>
  </sheetData>
  <sheetProtection algorithmName="SHA-512" hashValue="UDcPVw2Kcna4UC2z4JTGuV8Gb+8li6NlhP/RrNL606YIBf2+DiZOpPuYnNg0Putw4mdP8sgCdTJpjIr1Q/YFGw==" saltValue="JLVevxy6QajD7xXSTgGatA==" spinCount="100000" sheet="1" objects="1" scenarios="1"/>
  <mergeCells count="26">
    <mergeCell ref="D9:D10"/>
    <mergeCell ref="B2:D2"/>
    <mergeCell ref="B8:D8"/>
    <mergeCell ref="G9:G12"/>
    <mergeCell ref="F2:M2"/>
    <mergeCell ref="B3:B4"/>
    <mergeCell ref="C3:C4"/>
    <mergeCell ref="D3:D4"/>
    <mergeCell ref="F3:F4"/>
    <mergeCell ref="G3:G4"/>
    <mergeCell ref="M3:M4"/>
    <mergeCell ref="G13:G16"/>
    <mergeCell ref="G17:G20"/>
    <mergeCell ref="I3:I4"/>
    <mergeCell ref="D17:D20"/>
    <mergeCell ref="H3:H4"/>
    <mergeCell ref="J3:J4"/>
    <mergeCell ref="K3:K4"/>
    <mergeCell ref="L3:L4"/>
    <mergeCell ref="F5:F12"/>
    <mergeCell ref="F13:F20"/>
    <mergeCell ref="G5:G8"/>
    <mergeCell ref="B11:D11"/>
    <mergeCell ref="B16:D16"/>
    <mergeCell ref="B9:B10"/>
    <mergeCell ref="C9:C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BD3992B0EE9C419A35B22E0D2B9C3D" ma:contentTypeVersion="13" ma:contentTypeDescription="Create a new document." ma:contentTypeScope="" ma:versionID="4d5bbff9084c610d17426430e9bfe1f4">
  <xsd:schema xmlns:xsd="http://www.w3.org/2001/XMLSchema" xmlns:xs="http://www.w3.org/2001/XMLSchema" xmlns:p="http://schemas.microsoft.com/office/2006/metadata/properties" xmlns:ns3="461aa5ff-27a2-4d9e-94ba-62e6d127cb15" xmlns:ns4="52c375d0-edde-4dfe-ba30-1a12817a8602" targetNamespace="http://schemas.microsoft.com/office/2006/metadata/properties" ma:root="true" ma:fieldsID="03cd88cbed1a996eb5b67196ff0983b2" ns3:_="" ns4:_="">
    <xsd:import namespace="461aa5ff-27a2-4d9e-94ba-62e6d127cb15"/>
    <xsd:import namespace="52c375d0-edde-4dfe-ba30-1a12817a8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aa5ff-27a2-4d9e-94ba-62e6d127cb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375d0-edde-4dfe-ba30-1a12817a8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A9A0A-8CF4-4982-9B86-5DE57FE56C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89C144-226C-49F5-A16F-0C497A49FF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0DEC73-3B2A-42F5-89A5-9F8CEFD34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aa5ff-27a2-4d9e-94ba-62e6d127cb15"/>
    <ds:schemaRef ds:uri="52c375d0-edde-4dfe-ba30-1a12817a8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Info</vt:lpstr>
      <vt:lpstr>Summary</vt:lpstr>
      <vt:lpstr>Inventory</vt:lpstr>
      <vt:lpstr>Factor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Stanaland</dc:creator>
  <cp:lastModifiedBy>Derek Neumann</cp:lastModifiedBy>
  <dcterms:created xsi:type="dcterms:W3CDTF">2020-09-01T15:37:54Z</dcterms:created>
  <dcterms:modified xsi:type="dcterms:W3CDTF">2021-12-02T18:53:30Z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0x0101005CBD3992B0EE9C419A35B22E0D2B9C3D</vt:lpwstr>
  </property>
</Properties>
</file>