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ethreesf.sharepoint.com/sites/ElPasoElectricExternalCustomer/Shared Documents/RFP/2026 NM RPS RFP/Bid Form/"/>
    </mc:Choice>
  </mc:AlternateContent>
  <xr:revisionPtr revIDLastSave="775" documentId="8_{F2C37F06-BB1E-4D25-B111-0F8EBEAA98FA}" xr6:coauthVersionLast="47" xr6:coauthVersionMax="47" xr10:uidLastSave="{682B704C-B0F2-441B-BEAE-A4F02C4FAFAD}"/>
  <bookViews>
    <workbookView xWindow="-120" yWindow="-120" windowWidth="29040" windowHeight="15720" tabRatio="876" activeTab="3" xr2:uid="{9DEC9F6F-A494-4E03-A122-2B858774388B}"/>
  </bookViews>
  <sheets>
    <sheet name="Revision Log" sheetId="84" r:id="rId1"/>
    <sheet name="Style Guide" sheetId="33" r:id="rId2"/>
    <sheet name="1. Bidder Checklist" sheetId="82" r:id="rId3"/>
    <sheet name="2. Company Information" sheetId="41" r:id="rId4"/>
    <sheet name="3. Project Information" sheetId="74" r:id="rId5"/>
    <sheet name="3.1 Financial Information" sheetId="83" r:id="rId6"/>
    <sheet name="4.1 Thermal Tech Details" sheetId="52" r:id="rId7"/>
    <sheet name="4.2 Solar Tech Details" sheetId="54" r:id="rId8"/>
    <sheet name="4.3 Wind Tech Details" sheetId="56" r:id="rId9"/>
    <sheet name="4.4 Storage Tech Details" sheetId="55" r:id="rId10"/>
    <sheet name="4.5 Generation Profile" sheetId="57" r:id="rId11"/>
    <sheet name="4.6 Fuel Supply" sheetId="63" r:id="rId12"/>
    <sheet name="4.7 Emissions" sheetId="64" r:id="rId13"/>
    <sheet name="4.8 Interconnection Details" sheetId="43" r:id="rId14"/>
    <sheet name="5.1 PPA-ESA Bid Pricing" sheetId="44" r:id="rId15"/>
    <sheet name="5.2 Ownership Bid Pricing" sheetId="79" r:id="rId16"/>
    <sheet name="Input Ranges" sheetId="38" state="hidden" r:id="rId17"/>
    <sheet name="Completeness Check" sheetId="85" state="veryHidden" r:id="rId18"/>
  </sheets>
  <definedNames>
    <definedName name="__FDS_HYPERLINK_TOGGLE_STATE__" hidden="1">"ON"</definedName>
    <definedName name="_xlnm._FilterDatabase" localSheetId="4" hidden="1">'3. Project Information'!$B$3:$D$23</definedName>
    <definedName name="_Order1" hidden="1">255</definedName>
    <definedName name="_Order2" hidden="1">255</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TODAY" hidden="1">0</definedName>
    <definedName name="IQ_YTDMONTH" hidden="1">130000</definedName>
    <definedName name="_xlnm.Print_Area" localSheetId="2">'1. Bidder Checklist'!$B$1:$D$31</definedName>
    <definedName name="_xlnm.Print_Area" localSheetId="3">'2. Company Information'!$B$1:$C$30</definedName>
    <definedName name="_xlnm.Print_Area" localSheetId="4">'3. Project Information'!$B$1:$F$58</definedName>
    <definedName name="_xlnm.Print_Area" localSheetId="5">'3.1 Financial Information'!$B$1:$E$11</definedName>
    <definedName name="_xlnm.Print_Area" localSheetId="6">'4.1 Thermal Tech Details'!$B$1:$F$83</definedName>
    <definedName name="_xlnm.Print_Area" localSheetId="7">'4.2 Solar Tech Details'!$B$1:$D$68</definedName>
    <definedName name="_xlnm.Print_Area" localSheetId="8">'4.3 Wind Tech Details'!$B$1:$C$38</definedName>
    <definedName name="_xlnm.Print_Area" localSheetId="9">'4.4 Storage Tech Details'!$B$1:$D$92</definedName>
    <definedName name="_xlnm.Print_Area" localSheetId="10">'4.5 Generation Profile'!$B$1:$AZ$416</definedName>
    <definedName name="_xlnm.Print_Area" localSheetId="11">'4.6 Fuel Supply'!$B$1:$F$83</definedName>
    <definedName name="_xlnm.Print_Area" localSheetId="12">'4.7 Emissions'!$B$1:$D$31</definedName>
    <definedName name="_xlnm.Print_Area" localSheetId="13">'4.8 Interconnection Details'!$B$1:$D$33</definedName>
    <definedName name="_xlnm.Print_Area" localSheetId="14">'5.1 PPA-ESA Bid Pricing'!$B$1:$L$118</definedName>
    <definedName name="_xlnm.Print_Area" localSheetId="15">'5.2 Ownership Bid Pricing'!$B$1:$T$112</definedName>
    <definedName name="_xlnm.Print_Area" localSheetId="0">'Revision Log'!$B$1:$E$20</definedName>
    <definedName name="_xlnm.Print_Area" localSheetId="1">'Style Guide'!$A$1:$D$67</definedName>
    <definedName name="RFP_Name">#REF!</definedName>
    <definedName name="RFP_Year">#REF!</definedName>
    <definedName name="RTO_Nam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79" l="1"/>
  <c r="C14" i="79"/>
  <c r="D13" i="79"/>
  <c r="C13" i="79"/>
  <c r="H20" i="44"/>
  <c r="H50" i="44" s="1"/>
  <c r="H72" i="44"/>
  <c r="H73" i="44" s="1"/>
  <c r="H74" i="44" s="1"/>
  <c r="H75" i="44" s="1"/>
  <c r="H76" i="44" s="1"/>
  <c r="H77" i="44" s="1"/>
  <c r="H78" i="44" s="1"/>
  <c r="H79" i="44" s="1"/>
  <c r="H80" i="44" s="1"/>
  <c r="H81" i="44" s="1"/>
  <c r="H82" i="44" s="1"/>
  <c r="H83" i="44" s="1"/>
  <c r="H84" i="44" s="1"/>
  <c r="H85" i="44" s="1"/>
  <c r="H86" i="44" s="1"/>
  <c r="H87" i="44" s="1"/>
  <c r="H88" i="44" s="1"/>
  <c r="H89" i="44" s="1"/>
  <c r="H90" i="44" s="1"/>
  <c r="H91" i="44" s="1"/>
  <c r="H92" i="44" s="1"/>
  <c r="H93" i="44" s="1"/>
  <c r="H94" i="44" s="1"/>
  <c r="H95" i="44" s="1"/>
  <c r="H96" i="44" s="1"/>
  <c r="H97" i="44" s="1"/>
  <c r="H98" i="44" s="1"/>
  <c r="H99" i="44" s="1"/>
  <c r="H100" i="44" s="1"/>
  <c r="H101" i="44" s="1"/>
  <c r="H102" i="44" s="1"/>
  <c r="H103" i="44" s="1"/>
  <c r="H104" i="44" s="1"/>
  <c r="H105" i="44" s="1"/>
  <c r="H106" i="44" s="1"/>
  <c r="C72" i="44"/>
  <c r="C20" i="44"/>
  <c r="H57" i="44" l="1"/>
  <c r="H55" i="44"/>
  <c r="H52" i="44"/>
  <c r="H49" i="44"/>
  <c r="H48" i="44"/>
  <c r="H47" i="44"/>
  <c r="H46" i="44"/>
  <c r="H45" i="44"/>
  <c r="H44" i="44"/>
  <c r="H43" i="44"/>
  <c r="H42" i="44"/>
  <c r="H41" i="44"/>
  <c r="H40" i="44"/>
  <c r="H21" i="44"/>
  <c r="H22" i="44" s="1"/>
  <c r="H23" i="44" s="1"/>
  <c r="H24" i="44" s="1"/>
  <c r="H25" i="44" s="1"/>
  <c r="H26" i="44" s="1"/>
  <c r="H27" i="44" s="1"/>
  <c r="H28" i="44" s="1"/>
  <c r="H29" i="44" s="1"/>
  <c r="H30" i="44" s="1"/>
  <c r="H31" i="44" s="1"/>
  <c r="H32" i="44" s="1"/>
  <c r="H33" i="44" s="1"/>
  <c r="H34" i="44" s="1"/>
  <c r="H35" i="44" s="1"/>
  <c r="H36" i="44" s="1"/>
  <c r="H37" i="44" s="1"/>
  <c r="H38" i="44" s="1"/>
  <c r="H39" i="44" s="1"/>
  <c r="H107" i="44"/>
  <c r="H111" i="44"/>
  <c r="H110" i="44"/>
  <c r="H109" i="44"/>
  <c r="H108" i="44"/>
  <c r="H59" i="44"/>
  <c r="H58" i="44"/>
  <c r="H56" i="44"/>
  <c r="H54" i="44"/>
  <c r="H53" i="44"/>
  <c r="H51" i="44"/>
  <c r="J19" i="79"/>
  <c r="AI49" i="57"/>
  <c r="I49" i="57"/>
  <c r="C7" i="57"/>
  <c r="C56" i="74"/>
  <c r="C55" i="74"/>
  <c r="C38" i="74"/>
  <c r="C39" i="74"/>
  <c r="T1" i="79"/>
  <c r="L1" i="44"/>
  <c r="R1" i="57"/>
  <c r="C13" i="44" l="1"/>
  <c r="D13" i="44" s="1"/>
  <c r="C1" i="56" l="1"/>
  <c r="C4" i="56"/>
  <c r="G14" i="79" l="1"/>
  <c r="H14" i="79" s="1"/>
  <c r="G13" i="79"/>
  <c r="H13" i="79" s="1"/>
  <c r="C14" i="44"/>
  <c r="D14" i="44" s="1"/>
  <c r="E115" i="44"/>
  <c r="G111" i="44"/>
  <c r="G110" i="44"/>
  <c r="G109" i="44"/>
  <c r="G108" i="44"/>
  <c r="G107" i="44"/>
  <c r="G106" i="44"/>
  <c r="G105" i="44"/>
  <c r="G104" i="44"/>
  <c r="G103" i="44"/>
  <c r="G102" i="44"/>
  <c r="G101" i="44"/>
  <c r="G100" i="44"/>
  <c r="G99" i="44"/>
  <c r="G98" i="44"/>
  <c r="G97" i="44"/>
  <c r="G96" i="44"/>
  <c r="G95" i="44"/>
  <c r="G94" i="44"/>
  <c r="G93" i="44"/>
  <c r="G92" i="44"/>
  <c r="G91" i="44"/>
  <c r="G90" i="44"/>
  <c r="G89" i="44"/>
  <c r="G88" i="44"/>
  <c r="G87" i="44"/>
  <c r="G86" i="44"/>
  <c r="G85" i="44"/>
  <c r="G84" i="44"/>
  <c r="G83" i="44"/>
  <c r="G82" i="44"/>
  <c r="G81" i="44"/>
  <c r="G80" i="44"/>
  <c r="G79" i="44"/>
  <c r="G78" i="44"/>
  <c r="G77" i="44"/>
  <c r="G76" i="44"/>
  <c r="G75" i="44"/>
  <c r="G74" i="44"/>
  <c r="G73" i="44"/>
  <c r="F111" i="44"/>
  <c r="F110" i="44"/>
  <c r="F109" i="44"/>
  <c r="F108" i="44"/>
  <c r="F107" i="44"/>
  <c r="F106" i="44"/>
  <c r="F105" i="44"/>
  <c r="F104" i="44"/>
  <c r="F103" i="44"/>
  <c r="F102" i="44"/>
  <c r="F101" i="44"/>
  <c r="F100" i="44"/>
  <c r="F99" i="44"/>
  <c r="F98" i="44"/>
  <c r="F97" i="44"/>
  <c r="F96" i="44"/>
  <c r="F95" i="44"/>
  <c r="F94" i="44"/>
  <c r="F93" i="44"/>
  <c r="F92" i="44"/>
  <c r="F91" i="44"/>
  <c r="F90" i="44"/>
  <c r="F89" i="44"/>
  <c r="F88" i="44"/>
  <c r="F87" i="44"/>
  <c r="F86" i="44"/>
  <c r="F85" i="44"/>
  <c r="F84" i="44"/>
  <c r="F83" i="44"/>
  <c r="F82" i="44"/>
  <c r="F81" i="44"/>
  <c r="F80" i="44"/>
  <c r="F79" i="44"/>
  <c r="F78" i="44"/>
  <c r="F77" i="44"/>
  <c r="F76" i="44"/>
  <c r="F75" i="44"/>
  <c r="F74" i="44"/>
  <c r="F73" i="44"/>
  <c r="K72" i="44"/>
  <c r="L72" i="44"/>
  <c r="G72" i="44"/>
  <c r="F72" i="44"/>
  <c r="L73" i="44"/>
  <c r="L74" i="44"/>
  <c r="L75" i="44"/>
  <c r="L76" i="44"/>
  <c r="L77" i="44"/>
  <c r="L78" i="44"/>
  <c r="L79" i="44"/>
  <c r="L80" i="44"/>
  <c r="L81" i="44"/>
  <c r="L82" i="44"/>
  <c r="L83" i="44"/>
  <c r="L84" i="44"/>
  <c r="L85" i="44"/>
  <c r="L86" i="44"/>
  <c r="L87" i="44"/>
  <c r="L88" i="44"/>
  <c r="L89" i="44"/>
  <c r="L90" i="44"/>
  <c r="L91" i="44"/>
  <c r="L92" i="44"/>
  <c r="L93" i="44"/>
  <c r="L94" i="44"/>
  <c r="L95" i="44"/>
  <c r="L96" i="44"/>
  <c r="L97" i="44"/>
  <c r="L98" i="44"/>
  <c r="L99" i="44"/>
  <c r="L100" i="44"/>
  <c r="L101" i="44"/>
  <c r="L102" i="44"/>
  <c r="L103" i="44"/>
  <c r="L104" i="44"/>
  <c r="L105" i="44"/>
  <c r="L106" i="44"/>
  <c r="L107" i="44"/>
  <c r="L108" i="44"/>
  <c r="L109" i="44"/>
  <c r="L110" i="44"/>
  <c r="L111" i="44"/>
  <c r="K73" i="44"/>
  <c r="K74" i="44"/>
  <c r="K75" i="44"/>
  <c r="K76" i="44"/>
  <c r="K77" i="44"/>
  <c r="K78" i="44"/>
  <c r="K79" i="44"/>
  <c r="K80" i="44"/>
  <c r="K81" i="44"/>
  <c r="K82" i="44"/>
  <c r="K83" i="44"/>
  <c r="K84" i="44"/>
  <c r="K85" i="44"/>
  <c r="K86" i="44"/>
  <c r="K87" i="44"/>
  <c r="K88" i="44"/>
  <c r="K89" i="44"/>
  <c r="K90" i="44"/>
  <c r="K91" i="44"/>
  <c r="K92" i="44"/>
  <c r="K93" i="44"/>
  <c r="K94" i="44"/>
  <c r="K95" i="44"/>
  <c r="K96" i="44"/>
  <c r="K97" i="44"/>
  <c r="K98" i="44"/>
  <c r="K99" i="44"/>
  <c r="K100" i="44"/>
  <c r="K101" i="44"/>
  <c r="K102" i="44"/>
  <c r="K103" i="44"/>
  <c r="K104" i="44"/>
  <c r="K105" i="44"/>
  <c r="K106" i="44"/>
  <c r="K107" i="44"/>
  <c r="K108" i="44"/>
  <c r="K109" i="44"/>
  <c r="K110" i="44"/>
  <c r="K111" i="44"/>
  <c r="K20" i="44"/>
  <c r="L20" i="44"/>
  <c r="L21" i="44"/>
  <c r="L22" i="44"/>
  <c r="L23" i="44"/>
  <c r="L24" i="44"/>
  <c r="L25" i="44"/>
  <c r="L26" i="44"/>
  <c r="L27" i="44"/>
  <c r="L28" i="44"/>
  <c r="L29" i="44"/>
  <c r="L30" i="44"/>
  <c r="L31" i="44"/>
  <c r="L32" i="44"/>
  <c r="L33" i="44"/>
  <c r="L34" i="44"/>
  <c r="L35" i="44"/>
  <c r="L36" i="44"/>
  <c r="L37" i="44"/>
  <c r="L38" i="44"/>
  <c r="L39" i="44"/>
  <c r="L40" i="44"/>
  <c r="L41" i="44"/>
  <c r="L42" i="44"/>
  <c r="L43" i="44"/>
  <c r="L44" i="44"/>
  <c r="L45" i="44"/>
  <c r="L46" i="44"/>
  <c r="L47" i="44"/>
  <c r="L48" i="44"/>
  <c r="L49" i="44"/>
  <c r="L50" i="44"/>
  <c r="L51" i="44"/>
  <c r="L52" i="44"/>
  <c r="L53" i="44"/>
  <c r="L54" i="44"/>
  <c r="L55" i="44"/>
  <c r="L56" i="44"/>
  <c r="L57" i="44"/>
  <c r="L58" i="44"/>
  <c r="L59" i="44"/>
  <c r="K21" i="44"/>
  <c r="K22" i="44"/>
  <c r="K23" i="44"/>
  <c r="K24" i="44"/>
  <c r="K25" i="44"/>
  <c r="K26" i="44"/>
  <c r="K27" i="44"/>
  <c r="K28" i="44"/>
  <c r="K29" i="44"/>
  <c r="K30" i="44"/>
  <c r="K31" i="44"/>
  <c r="K32" i="44"/>
  <c r="K33" i="44"/>
  <c r="K34" i="44"/>
  <c r="K35" i="44"/>
  <c r="K36" i="44"/>
  <c r="K37" i="44"/>
  <c r="K38" i="44"/>
  <c r="K39" i="44"/>
  <c r="K40" i="44"/>
  <c r="K41" i="44"/>
  <c r="K42" i="44"/>
  <c r="K43" i="44"/>
  <c r="K44" i="44"/>
  <c r="K45" i="44"/>
  <c r="K46" i="44"/>
  <c r="K47" i="44"/>
  <c r="K48" i="44"/>
  <c r="K49" i="44"/>
  <c r="K50" i="44"/>
  <c r="K51" i="44"/>
  <c r="K52" i="44"/>
  <c r="K53" i="44"/>
  <c r="K54" i="44"/>
  <c r="K55" i="44"/>
  <c r="K56" i="44"/>
  <c r="K57" i="44"/>
  <c r="K58" i="44"/>
  <c r="K59" i="44"/>
  <c r="F20" i="44"/>
  <c r="G20" i="44"/>
  <c r="F21" i="44"/>
  <c r="F22" i="44"/>
  <c r="F23" i="44"/>
  <c r="F24" i="44"/>
  <c r="F25" i="44"/>
  <c r="F26" i="44"/>
  <c r="F27" i="44"/>
  <c r="F28" i="44"/>
  <c r="F29" i="44"/>
  <c r="F30" i="44"/>
  <c r="F31" i="44"/>
  <c r="F32" i="44"/>
  <c r="F33" i="44"/>
  <c r="F34" i="44"/>
  <c r="F35" i="44"/>
  <c r="F36" i="44"/>
  <c r="F37" i="44"/>
  <c r="F38" i="44"/>
  <c r="F39" i="44"/>
  <c r="F40" i="44"/>
  <c r="F41" i="44"/>
  <c r="F42" i="44"/>
  <c r="F43" i="44"/>
  <c r="F44" i="44"/>
  <c r="F45" i="44"/>
  <c r="F46" i="44"/>
  <c r="F47" i="44"/>
  <c r="F48" i="44"/>
  <c r="F49" i="44"/>
  <c r="F50" i="44"/>
  <c r="F51" i="44"/>
  <c r="F52" i="44"/>
  <c r="F53" i="44"/>
  <c r="F54" i="44"/>
  <c r="F55" i="44"/>
  <c r="F56" i="44"/>
  <c r="F57" i="44"/>
  <c r="F58" i="44"/>
  <c r="F59" i="44"/>
  <c r="G21" i="44"/>
  <c r="G22" i="44"/>
  <c r="G23" i="44"/>
  <c r="G24" i="44"/>
  <c r="G25" i="44"/>
  <c r="G26" i="44"/>
  <c r="G27" i="44"/>
  <c r="G28" i="44"/>
  <c r="G29" i="44"/>
  <c r="G30" i="44"/>
  <c r="G31" i="44"/>
  <c r="G32" i="44"/>
  <c r="G33" i="44"/>
  <c r="G34" i="44"/>
  <c r="G35" i="44"/>
  <c r="G36" i="44"/>
  <c r="G37" i="44"/>
  <c r="G38" i="44"/>
  <c r="G39" i="44"/>
  <c r="G40" i="44"/>
  <c r="G41" i="44"/>
  <c r="G42" i="44"/>
  <c r="G43" i="44"/>
  <c r="G44" i="44"/>
  <c r="G45" i="44"/>
  <c r="G46" i="44"/>
  <c r="G47" i="44"/>
  <c r="G48" i="44"/>
  <c r="G49" i="44"/>
  <c r="G50" i="44"/>
  <c r="G51" i="44"/>
  <c r="G52" i="44"/>
  <c r="G53" i="44"/>
  <c r="G54" i="44"/>
  <c r="G55" i="44"/>
  <c r="G56" i="44"/>
  <c r="G57" i="44"/>
  <c r="G58" i="44"/>
  <c r="G59" i="44"/>
  <c r="C10" i="85"/>
  <c r="C8" i="85"/>
  <c r="C7" i="85"/>
  <c r="C4" i="85"/>
  <c r="J11" i="38" l="1"/>
  <c r="F1" i="63"/>
  <c r="D10" i="74"/>
  <c r="D9" i="74"/>
  <c r="D2" i="79" l="1"/>
  <c r="C2" i="79"/>
  <c r="D2" i="44"/>
  <c r="B70" i="44" s="1"/>
  <c r="C2" i="44"/>
  <c r="B18" i="44" s="1"/>
  <c r="J1" i="79" l="1"/>
  <c r="C1" i="43"/>
  <c r="D1" i="64"/>
  <c r="C1" i="55"/>
  <c r="C1" i="54"/>
  <c r="F1" i="52"/>
  <c r="C1" i="83"/>
  <c r="C1" i="74"/>
  <c r="C1" i="41"/>
  <c r="D1" i="82" l="1"/>
  <c r="D1" i="33"/>
  <c r="C7" i="82"/>
  <c r="C8" i="82"/>
  <c r="C9" i="82"/>
  <c r="C72" i="63"/>
  <c r="C4" i="79"/>
  <c r="D4" i="79"/>
  <c r="C59" i="63"/>
  <c r="C41" i="74"/>
  <c r="E118" i="44"/>
  <c r="E117" i="44"/>
  <c r="E116" i="44"/>
  <c r="E66" i="44"/>
  <c r="E65" i="44"/>
  <c r="E64" i="44"/>
  <c r="E63" i="44"/>
  <c r="S69" i="79" l="1"/>
  <c r="R69" i="79"/>
  <c r="Q69" i="79"/>
  <c r="P69" i="79"/>
  <c r="O69" i="79"/>
  <c r="N69" i="79"/>
  <c r="M69" i="79"/>
  <c r="T68" i="79"/>
  <c r="T67" i="79"/>
  <c r="T66" i="79"/>
  <c r="T65" i="79"/>
  <c r="T64" i="79"/>
  <c r="T63" i="79"/>
  <c r="T62" i="79"/>
  <c r="T61" i="79"/>
  <c r="T60" i="79"/>
  <c r="T59" i="79"/>
  <c r="T58" i="79"/>
  <c r="T57" i="79"/>
  <c r="T56" i="79"/>
  <c r="T55" i="79"/>
  <c r="T54" i="79"/>
  <c r="T53" i="79"/>
  <c r="T52" i="79"/>
  <c r="T51" i="79"/>
  <c r="T50" i="79"/>
  <c r="T49" i="79"/>
  <c r="T48" i="79"/>
  <c r="T47" i="79"/>
  <c r="T46" i="79"/>
  <c r="T45" i="79"/>
  <c r="T44" i="79"/>
  <c r="T43" i="79"/>
  <c r="T42" i="79"/>
  <c r="T41" i="79"/>
  <c r="T40" i="79"/>
  <c r="T39" i="79"/>
  <c r="T38" i="79"/>
  <c r="T37" i="79"/>
  <c r="T36" i="79"/>
  <c r="T35" i="79"/>
  <c r="T34" i="79"/>
  <c r="T33" i="79"/>
  <c r="T32" i="79"/>
  <c r="T31" i="79"/>
  <c r="T30" i="79"/>
  <c r="T29" i="79"/>
  <c r="T28" i="79"/>
  <c r="T27" i="79"/>
  <c r="T26" i="79"/>
  <c r="T25" i="79"/>
  <c r="T24" i="79"/>
  <c r="T23" i="79"/>
  <c r="T22" i="79"/>
  <c r="T21" i="79"/>
  <c r="T20" i="79"/>
  <c r="T19" i="79"/>
  <c r="J68" i="79"/>
  <c r="J67" i="79"/>
  <c r="J66" i="79"/>
  <c r="J65" i="79"/>
  <c r="J64" i="79"/>
  <c r="J63" i="79"/>
  <c r="J62" i="79"/>
  <c r="J61" i="79"/>
  <c r="J60" i="79"/>
  <c r="J59" i="79"/>
  <c r="J58" i="79"/>
  <c r="J57" i="79"/>
  <c r="J56" i="79"/>
  <c r="J55" i="79"/>
  <c r="J54" i="79"/>
  <c r="J53" i="79"/>
  <c r="J52" i="79"/>
  <c r="J51" i="79"/>
  <c r="J50" i="79"/>
  <c r="J49" i="79"/>
  <c r="J48" i="79"/>
  <c r="J47" i="79"/>
  <c r="J46" i="79"/>
  <c r="J45" i="79"/>
  <c r="J44" i="79"/>
  <c r="J43" i="79"/>
  <c r="J42" i="79"/>
  <c r="J41" i="79"/>
  <c r="J40" i="79"/>
  <c r="J39" i="79"/>
  <c r="J38" i="79"/>
  <c r="J37" i="79"/>
  <c r="J36" i="79"/>
  <c r="J35" i="79"/>
  <c r="J34" i="79"/>
  <c r="J33" i="79"/>
  <c r="J32" i="79"/>
  <c r="J31" i="79"/>
  <c r="J30" i="79"/>
  <c r="J29" i="79"/>
  <c r="J28" i="79"/>
  <c r="J27" i="79"/>
  <c r="J26" i="79"/>
  <c r="J25" i="79"/>
  <c r="J24" i="79"/>
  <c r="J23" i="79"/>
  <c r="J22" i="79"/>
  <c r="J21" i="79"/>
  <c r="J20" i="79"/>
  <c r="I69" i="79"/>
  <c r="H69" i="79"/>
  <c r="G69" i="79"/>
  <c r="F69" i="79"/>
  <c r="E69" i="79"/>
  <c r="D69" i="79"/>
  <c r="C69" i="79"/>
  <c r="D9" i="79"/>
  <c r="D10" i="79" s="1"/>
  <c r="C9" i="79"/>
  <c r="C10" i="79" s="1"/>
  <c r="T69" i="79" l="1"/>
  <c r="L74" i="79"/>
  <c r="L75" i="79" s="1"/>
  <c r="L76" i="79" s="1"/>
  <c r="L77" i="79" s="1"/>
  <c r="L78" i="79" s="1"/>
  <c r="L79" i="79" s="1"/>
  <c r="L80" i="79" s="1"/>
  <c r="L81" i="79" s="1"/>
  <c r="L82" i="79" s="1"/>
  <c r="L83" i="79" s="1"/>
  <c r="L84" i="79" s="1"/>
  <c r="L85" i="79" s="1"/>
  <c r="L86" i="79" s="1"/>
  <c r="L87" i="79" s="1"/>
  <c r="L88" i="79" s="1"/>
  <c r="L89" i="79" s="1"/>
  <c r="L90" i="79" s="1"/>
  <c r="L91" i="79" s="1"/>
  <c r="L92" i="79" s="1"/>
  <c r="L93" i="79" s="1"/>
  <c r="L94" i="79" s="1"/>
  <c r="L95" i="79" s="1"/>
  <c r="L96" i="79" s="1"/>
  <c r="L97" i="79" s="1"/>
  <c r="L98" i="79" s="1"/>
  <c r="L99" i="79" s="1"/>
  <c r="L100" i="79" s="1"/>
  <c r="L101" i="79" s="1"/>
  <c r="L102" i="79" s="1"/>
  <c r="L103" i="79" s="1"/>
  <c r="L104" i="79" s="1"/>
  <c r="L105" i="79" s="1"/>
  <c r="L106" i="79" s="1"/>
  <c r="L107" i="79" s="1"/>
  <c r="L108" i="79" s="1"/>
  <c r="L109" i="79" s="1"/>
  <c r="L110" i="79" s="1"/>
  <c r="L111" i="79" s="1"/>
  <c r="L112" i="79" s="1"/>
  <c r="C11" i="82"/>
  <c r="I7" i="57"/>
  <c r="AB53" i="57"/>
  <c r="AB54" i="57" s="1"/>
  <c r="AB55" i="57" s="1"/>
  <c r="AB56" i="57" s="1"/>
  <c r="AB57" i="57" s="1"/>
  <c r="AB58" i="57" s="1"/>
  <c r="AB59" i="57" s="1"/>
  <c r="AB60" i="57" s="1"/>
  <c r="AB61" i="57" s="1"/>
  <c r="AB62" i="57" s="1"/>
  <c r="AB63" i="57" s="1"/>
  <c r="AB64" i="57" s="1"/>
  <c r="AB65" i="57" s="1"/>
  <c r="AB66" i="57" s="1"/>
  <c r="AB67" i="57" s="1"/>
  <c r="AB68" i="57" s="1"/>
  <c r="AB69" i="57" s="1"/>
  <c r="AB70" i="57" s="1"/>
  <c r="AB71" i="57" s="1"/>
  <c r="AB72" i="57" s="1"/>
  <c r="AB73" i="57" s="1"/>
  <c r="AB74" i="57" s="1"/>
  <c r="AB75" i="57" s="1"/>
  <c r="AB76" i="57" s="1"/>
  <c r="AB77" i="57" s="1"/>
  <c r="AB78" i="57" s="1"/>
  <c r="AB79" i="57" s="1"/>
  <c r="AB80" i="57" s="1"/>
  <c r="AB81" i="57" s="1"/>
  <c r="AB82" i="57" s="1"/>
  <c r="AB83" i="57" s="1"/>
  <c r="AB84" i="57" s="1"/>
  <c r="AB85" i="57" s="1"/>
  <c r="AB86" i="57" s="1"/>
  <c r="AB87" i="57" s="1"/>
  <c r="AB88" i="57" s="1"/>
  <c r="AB89" i="57" s="1"/>
  <c r="AB90" i="57" s="1"/>
  <c r="AB91" i="57" s="1"/>
  <c r="AB92" i="57" s="1"/>
  <c r="AB93" i="57" s="1"/>
  <c r="AB94" i="57" s="1"/>
  <c r="AB95" i="57" s="1"/>
  <c r="AB96" i="57" s="1"/>
  <c r="AB97" i="57" s="1"/>
  <c r="AB98" i="57" s="1"/>
  <c r="AB99" i="57" s="1"/>
  <c r="AB100" i="57" s="1"/>
  <c r="AB101" i="57" s="1"/>
  <c r="AB102" i="57" s="1"/>
  <c r="AB103" i="57" s="1"/>
  <c r="AB104" i="57" s="1"/>
  <c r="AB105" i="57" s="1"/>
  <c r="AB106" i="57" s="1"/>
  <c r="AB107" i="57" s="1"/>
  <c r="AB108" i="57" s="1"/>
  <c r="AB109" i="57" s="1"/>
  <c r="AB110" i="57" s="1"/>
  <c r="AB111" i="57" s="1"/>
  <c r="AB112" i="57" s="1"/>
  <c r="AB113" i="57" s="1"/>
  <c r="AB114" i="57" s="1"/>
  <c r="AB115" i="57" s="1"/>
  <c r="AB116" i="57" s="1"/>
  <c r="AB117" i="57" s="1"/>
  <c r="AB118" i="57" s="1"/>
  <c r="AB119" i="57" s="1"/>
  <c r="AB120" i="57" s="1"/>
  <c r="AB121" i="57" s="1"/>
  <c r="AB122" i="57" s="1"/>
  <c r="AB123" i="57" s="1"/>
  <c r="AB124" i="57" s="1"/>
  <c r="AB125" i="57" s="1"/>
  <c r="AB126" i="57" s="1"/>
  <c r="AB127" i="57" s="1"/>
  <c r="AB128" i="57" s="1"/>
  <c r="AB129" i="57" s="1"/>
  <c r="AB130" i="57" s="1"/>
  <c r="AB131" i="57" s="1"/>
  <c r="AB132" i="57" s="1"/>
  <c r="AB133" i="57" s="1"/>
  <c r="AB134" i="57" s="1"/>
  <c r="AB135" i="57" s="1"/>
  <c r="AB136" i="57" s="1"/>
  <c r="AB137" i="57" s="1"/>
  <c r="AB138" i="57" s="1"/>
  <c r="AB139" i="57" s="1"/>
  <c r="AB140" i="57" s="1"/>
  <c r="AB141" i="57" s="1"/>
  <c r="AB142" i="57" s="1"/>
  <c r="AB143" i="57" s="1"/>
  <c r="AB144" i="57" s="1"/>
  <c r="AB145" i="57" s="1"/>
  <c r="AB146" i="57" s="1"/>
  <c r="AB147" i="57" s="1"/>
  <c r="AB148" i="57" s="1"/>
  <c r="AB149" i="57" s="1"/>
  <c r="AB150" i="57" s="1"/>
  <c r="AB151" i="57" s="1"/>
  <c r="AB152" i="57" s="1"/>
  <c r="AB153" i="57" s="1"/>
  <c r="AB154" i="57" s="1"/>
  <c r="AB155" i="57" s="1"/>
  <c r="AB156" i="57" s="1"/>
  <c r="AB157" i="57" s="1"/>
  <c r="AB158" i="57" s="1"/>
  <c r="AB159" i="57" s="1"/>
  <c r="AB160" i="57" s="1"/>
  <c r="AB161" i="57" s="1"/>
  <c r="AB162" i="57" s="1"/>
  <c r="AB163" i="57" s="1"/>
  <c r="AB164" i="57" s="1"/>
  <c r="AB165" i="57" s="1"/>
  <c r="AB166" i="57" s="1"/>
  <c r="AB167" i="57" s="1"/>
  <c r="AB168" i="57" s="1"/>
  <c r="AB169" i="57" s="1"/>
  <c r="AB170" i="57" s="1"/>
  <c r="AB171" i="57" s="1"/>
  <c r="AB172" i="57" s="1"/>
  <c r="AB173" i="57" s="1"/>
  <c r="AB174" i="57" s="1"/>
  <c r="AB175" i="57" s="1"/>
  <c r="AB176" i="57" s="1"/>
  <c r="AB177" i="57" s="1"/>
  <c r="AB178" i="57" s="1"/>
  <c r="AB179" i="57" s="1"/>
  <c r="AB180" i="57" s="1"/>
  <c r="AB181" i="57" s="1"/>
  <c r="AB182" i="57" s="1"/>
  <c r="AB183" i="57" s="1"/>
  <c r="AB184" i="57" s="1"/>
  <c r="AB185" i="57" s="1"/>
  <c r="AB186" i="57" s="1"/>
  <c r="AB187" i="57" s="1"/>
  <c r="AB188" i="57" s="1"/>
  <c r="AB189" i="57" s="1"/>
  <c r="AB190" i="57" s="1"/>
  <c r="AB191" i="57" s="1"/>
  <c r="AB192" i="57" s="1"/>
  <c r="AB193" i="57" s="1"/>
  <c r="AB194" i="57" s="1"/>
  <c r="AB195" i="57" s="1"/>
  <c r="AB196" i="57" s="1"/>
  <c r="AB197" i="57" s="1"/>
  <c r="AB198" i="57" s="1"/>
  <c r="AB199" i="57" s="1"/>
  <c r="AB200" i="57" s="1"/>
  <c r="AB201" i="57" s="1"/>
  <c r="AB202" i="57" s="1"/>
  <c r="AB203" i="57" s="1"/>
  <c r="AB204" i="57" s="1"/>
  <c r="AB205" i="57" s="1"/>
  <c r="AB206" i="57" s="1"/>
  <c r="AB207" i="57" s="1"/>
  <c r="AB208" i="57" s="1"/>
  <c r="AB209" i="57" s="1"/>
  <c r="AB210" i="57" s="1"/>
  <c r="AB211" i="57" s="1"/>
  <c r="AB212" i="57" s="1"/>
  <c r="AB213" i="57" s="1"/>
  <c r="AB214" i="57" s="1"/>
  <c r="AB215" i="57" s="1"/>
  <c r="AB216" i="57" s="1"/>
  <c r="AB217" i="57" s="1"/>
  <c r="AB218" i="57" s="1"/>
  <c r="AB219" i="57" s="1"/>
  <c r="AB220" i="57" s="1"/>
  <c r="AB221" i="57" s="1"/>
  <c r="AB222" i="57" s="1"/>
  <c r="AB223" i="57" s="1"/>
  <c r="AB224" i="57" s="1"/>
  <c r="AB225" i="57" s="1"/>
  <c r="AB226" i="57" s="1"/>
  <c r="AB227" i="57" s="1"/>
  <c r="AB228" i="57" s="1"/>
  <c r="AB229" i="57" s="1"/>
  <c r="AB230" i="57" s="1"/>
  <c r="AB231" i="57" s="1"/>
  <c r="AB232" i="57" s="1"/>
  <c r="AB233" i="57" s="1"/>
  <c r="AB234" i="57" s="1"/>
  <c r="AB235" i="57" s="1"/>
  <c r="AB236" i="57" s="1"/>
  <c r="AB237" i="57" s="1"/>
  <c r="AB238" i="57" s="1"/>
  <c r="AB239" i="57" s="1"/>
  <c r="AB240" i="57" s="1"/>
  <c r="AB241" i="57" s="1"/>
  <c r="AB242" i="57" s="1"/>
  <c r="AB243" i="57" s="1"/>
  <c r="AB244" i="57" s="1"/>
  <c r="AB245" i="57" s="1"/>
  <c r="AB246" i="57" s="1"/>
  <c r="AB247" i="57" s="1"/>
  <c r="AB248" i="57" s="1"/>
  <c r="AB249" i="57" s="1"/>
  <c r="AB250" i="57" s="1"/>
  <c r="AB251" i="57" s="1"/>
  <c r="AB252" i="57" s="1"/>
  <c r="AB253" i="57" s="1"/>
  <c r="AB254" i="57" s="1"/>
  <c r="AB255" i="57" s="1"/>
  <c r="AB256" i="57" s="1"/>
  <c r="AB257" i="57" s="1"/>
  <c r="AB258" i="57" s="1"/>
  <c r="AB259" i="57" s="1"/>
  <c r="AB260" i="57" s="1"/>
  <c r="AB261" i="57" s="1"/>
  <c r="AB262" i="57" s="1"/>
  <c r="AB263" i="57" s="1"/>
  <c r="AB264" i="57" s="1"/>
  <c r="AB265" i="57" s="1"/>
  <c r="AB266" i="57" s="1"/>
  <c r="AB267" i="57" s="1"/>
  <c r="AB268" i="57" s="1"/>
  <c r="AB269" i="57" s="1"/>
  <c r="AB270" i="57" s="1"/>
  <c r="AB271" i="57" s="1"/>
  <c r="AB272" i="57" s="1"/>
  <c r="AB273" i="57" s="1"/>
  <c r="AB274" i="57" s="1"/>
  <c r="AB275" i="57" s="1"/>
  <c r="AB276" i="57" s="1"/>
  <c r="AB277" i="57" s="1"/>
  <c r="AB278" i="57" s="1"/>
  <c r="AB279" i="57" s="1"/>
  <c r="AB280" i="57" s="1"/>
  <c r="AB281" i="57" s="1"/>
  <c r="AB282" i="57" s="1"/>
  <c r="AB283" i="57" s="1"/>
  <c r="AB284" i="57" s="1"/>
  <c r="AB285" i="57" s="1"/>
  <c r="AB286" i="57" s="1"/>
  <c r="AB287" i="57" s="1"/>
  <c r="AB288" i="57" s="1"/>
  <c r="AB289" i="57" s="1"/>
  <c r="AB290" i="57" s="1"/>
  <c r="AB291" i="57" s="1"/>
  <c r="AB292" i="57" s="1"/>
  <c r="AB293" i="57" s="1"/>
  <c r="AB294" i="57" s="1"/>
  <c r="AB295" i="57" s="1"/>
  <c r="AB296" i="57" s="1"/>
  <c r="AB297" i="57" s="1"/>
  <c r="AB298" i="57" s="1"/>
  <c r="AB299" i="57" s="1"/>
  <c r="AB300" i="57" s="1"/>
  <c r="AB301" i="57" s="1"/>
  <c r="AB302" i="57" s="1"/>
  <c r="AB303" i="57" s="1"/>
  <c r="AB304" i="57" s="1"/>
  <c r="AB305" i="57" s="1"/>
  <c r="AB306" i="57" s="1"/>
  <c r="AB307" i="57" s="1"/>
  <c r="AB308" i="57" s="1"/>
  <c r="AB309" i="57" s="1"/>
  <c r="AB310" i="57" s="1"/>
  <c r="AB311" i="57" s="1"/>
  <c r="AB312" i="57" s="1"/>
  <c r="AB313" i="57" s="1"/>
  <c r="AB314" i="57" s="1"/>
  <c r="AB315" i="57" s="1"/>
  <c r="AB316" i="57" s="1"/>
  <c r="AB317" i="57" s="1"/>
  <c r="AB318" i="57" s="1"/>
  <c r="AB319" i="57" s="1"/>
  <c r="AB320" i="57" s="1"/>
  <c r="AB321" i="57" s="1"/>
  <c r="AB322" i="57" s="1"/>
  <c r="AB323" i="57" s="1"/>
  <c r="AB324" i="57" s="1"/>
  <c r="AB325" i="57" s="1"/>
  <c r="AB326" i="57" s="1"/>
  <c r="AB327" i="57" s="1"/>
  <c r="AB328" i="57" s="1"/>
  <c r="AB329" i="57" s="1"/>
  <c r="AB330" i="57" s="1"/>
  <c r="AB331" i="57" s="1"/>
  <c r="AB332" i="57" s="1"/>
  <c r="AB333" i="57" s="1"/>
  <c r="AB334" i="57" s="1"/>
  <c r="AB335" i="57" s="1"/>
  <c r="AB336" i="57" s="1"/>
  <c r="AB337" i="57" s="1"/>
  <c r="AB338" i="57" s="1"/>
  <c r="AB339" i="57" s="1"/>
  <c r="AB340" i="57" s="1"/>
  <c r="AB341" i="57" s="1"/>
  <c r="AB342" i="57" s="1"/>
  <c r="AB343" i="57" s="1"/>
  <c r="AB344" i="57" s="1"/>
  <c r="AB345" i="57" s="1"/>
  <c r="AB346" i="57" s="1"/>
  <c r="AB347" i="57" s="1"/>
  <c r="AB348" i="57" s="1"/>
  <c r="AB349" i="57" s="1"/>
  <c r="AB350" i="57" s="1"/>
  <c r="AB351" i="57" s="1"/>
  <c r="AB352" i="57" s="1"/>
  <c r="AB353" i="57" s="1"/>
  <c r="AB354" i="57" s="1"/>
  <c r="AB355" i="57" s="1"/>
  <c r="AB356" i="57" s="1"/>
  <c r="AB357" i="57" s="1"/>
  <c r="AB358" i="57" s="1"/>
  <c r="AB359" i="57" s="1"/>
  <c r="AB360" i="57" s="1"/>
  <c r="AB361" i="57" s="1"/>
  <c r="AB362" i="57" s="1"/>
  <c r="AB363" i="57" s="1"/>
  <c r="AB364" i="57" s="1"/>
  <c r="AB365" i="57" s="1"/>
  <c r="AB366" i="57" s="1"/>
  <c r="AB367" i="57" s="1"/>
  <c r="AB368" i="57" s="1"/>
  <c r="AB369" i="57" s="1"/>
  <c r="AB370" i="57" s="1"/>
  <c r="AB371" i="57" s="1"/>
  <c r="AB372" i="57" s="1"/>
  <c r="AB373" i="57" s="1"/>
  <c r="AB374" i="57" s="1"/>
  <c r="AB375" i="57" s="1"/>
  <c r="AB376" i="57" s="1"/>
  <c r="AB377" i="57" s="1"/>
  <c r="AB378" i="57" s="1"/>
  <c r="AB379" i="57" s="1"/>
  <c r="AB380" i="57" s="1"/>
  <c r="AB381" i="57" s="1"/>
  <c r="AB382" i="57" s="1"/>
  <c r="AB383" i="57" s="1"/>
  <c r="AB384" i="57" s="1"/>
  <c r="AB385" i="57" s="1"/>
  <c r="AB386" i="57" s="1"/>
  <c r="AB387" i="57" s="1"/>
  <c r="AB388" i="57" s="1"/>
  <c r="AB389" i="57" s="1"/>
  <c r="AB390" i="57" s="1"/>
  <c r="AB391" i="57" s="1"/>
  <c r="AB392" i="57" s="1"/>
  <c r="AB393" i="57" s="1"/>
  <c r="AB394" i="57" s="1"/>
  <c r="AB395" i="57" s="1"/>
  <c r="AB396" i="57" s="1"/>
  <c r="AB397" i="57" s="1"/>
  <c r="AB398" i="57" s="1"/>
  <c r="AB399" i="57" s="1"/>
  <c r="AB400" i="57" s="1"/>
  <c r="AB401" i="57" s="1"/>
  <c r="AB402" i="57" s="1"/>
  <c r="AB403" i="57" s="1"/>
  <c r="AB404" i="57" s="1"/>
  <c r="AB405" i="57" s="1"/>
  <c r="AB406" i="57" s="1"/>
  <c r="AB407" i="57" s="1"/>
  <c r="AB408" i="57" s="1"/>
  <c r="AB409" i="57" s="1"/>
  <c r="AB410" i="57" s="1"/>
  <c r="AB411" i="57" s="1"/>
  <c r="AB412" i="57" s="1"/>
  <c r="AB413" i="57" s="1"/>
  <c r="AB414" i="57" s="1"/>
  <c r="AB415" i="57" s="1"/>
  <c r="AB416" i="57" s="1"/>
  <c r="C4" i="55"/>
  <c r="C58" i="74"/>
  <c r="C11" i="54" l="1" a="1"/>
  <c r="C11" i="54" s="1"/>
  <c r="C8" i="54" a="1"/>
  <c r="C8" i="54" s="1"/>
  <c r="C6" i="56" a="1"/>
  <c r="C6" i="56" s="1"/>
  <c r="C9" i="56" a="1"/>
  <c r="C9" i="56" s="1"/>
  <c r="C5" i="56" a="1"/>
  <c r="C5" i="56" s="1"/>
  <c r="C11" i="56" s="1"/>
  <c r="C5" i="54" a="1"/>
  <c r="C5" i="54" s="1"/>
  <c r="C13" i="54" s="1"/>
  <c r="C4" i="54"/>
  <c r="C4" i="52"/>
  <c r="C6" i="74"/>
  <c r="C6" i="85" s="1"/>
  <c r="C10" i="52" l="1" a="1"/>
  <c r="C10" i="52" s="1"/>
  <c r="C6" i="55" a="1"/>
  <c r="C6" i="55" s="1"/>
  <c r="C5" i="55" a="1"/>
  <c r="C5" i="55" s="1"/>
  <c r="B74" i="79"/>
  <c r="B75" i="79" s="1"/>
  <c r="B76" i="79" s="1"/>
  <c r="B77" i="79" s="1"/>
  <c r="B78" i="79" s="1"/>
  <c r="B79" i="79" s="1"/>
  <c r="B80" i="79" s="1"/>
  <c r="B81" i="79" s="1"/>
  <c r="B82" i="79" s="1"/>
  <c r="B83" i="79" s="1"/>
  <c r="B84" i="79" s="1"/>
  <c r="B85" i="79" s="1"/>
  <c r="B86" i="79" s="1"/>
  <c r="B87" i="79" s="1"/>
  <c r="B88" i="79" s="1"/>
  <c r="B89" i="79" s="1"/>
  <c r="B90" i="79" s="1"/>
  <c r="B91" i="79" s="1"/>
  <c r="B92" i="79" s="1"/>
  <c r="B93" i="79" s="1"/>
  <c r="B94" i="79" s="1"/>
  <c r="B95" i="79" s="1"/>
  <c r="B96" i="79" s="1"/>
  <c r="B97" i="79" s="1"/>
  <c r="B98" i="79" s="1"/>
  <c r="B99" i="79" s="1"/>
  <c r="B100" i="79" s="1"/>
  <c r="B101" i="79" s="1"/>
  <c r="B102" i="79" s="1"/>
  <c r="B103" i="79" s="1"/>
  <c r="B104" i="79" s="1"/>
  <c r="B105" i="79" s="1"/>
  <c r="B106" i="79" s="1"/>
  <c r="B107" i="79" s="1"/>
  <c r="B108" i="79" s="1"/>
  <c r="B109" i="79" s="1"/>
  <c r="B110" i="79" s="1"/>
  <c r="B111" i="79" s="1"/>
  <c r="B112" i="79" s="1"/>
  <c r="B53" i="57"/>
  <c r="B54" i="57" s="1"/>
  <c r="B55" i="57" s="1"/>
  <c r="J69" i="79"/>
  <c r="B56" i="57" l="1"/>
  <c r="B57" i="57" s="1"/>
  <c r="B58" i="57" s="1"/>
  <c r="B59" i="57" s="1"/>
  <c r="B60" i="57" s="1"/>
  <c r="B61" i="57" s="1"/>
  <c r="B62" i="57" s="1"/>
  <c r="B63" i="57" s="1"/>
  <c r="B64" i="57" s="1"/>
  <c r="B65" i="57" s="1"/>
  <c r="B66" i="57" s="1"/>
  <c r="B67" i="57" s="1"/>
  <c r="B68" i="57" s="1"/>
  <c r="B69" i="57" s="1"/>
  <c r="B70" i="57" s="1"/>
  <c r="B71" i="57" s="1"/>
  <c r="B72" i="57" s="1"/>
  <c r="B73" i="57" s="1"/>
  <c r="B74" i="57" s="1"/>
  <c r="B75" i="57" s="1"/>
  <c r="B76" i="57" s="1"/>
  <c r="B77" i="57" s="1"/>
  <c r="B78" i="57" s="1"/>
  <c r="B79" i="57" s="1"/>
  <c r="B80" i="57" s="1"/>
  <c r="B81" i="57" s="1"/>
  <c r="B82" i="57" s="1"/>
  <c r="B83" i="57" s="1"/>
  <c r="B84" i="57" s="1"/>
  <c r="B85" i="57" s="1"/>
  <c r="B86" i="57" s="1"/>
  <c r="B87" i="57" s="1"/>
  <c r="B88" i="57" s="1"/>
  <c r="B89" i="57" s="1"/>
  <c r="B90" i="57" s="1"/>
  <c r="B91" i="57" s="1"/>
  <c r="B92" i="57" s="1"/>
  <c r="B93" i="57" s="1"/>
  <c r="B94" i="57" s="1"/>
  <c r="B95" i="57" s="1"/>
  <c r="B96" i="57" s="1"/>
  <c r="B97" i="57" s="1"/>
  <c r="B98" i="57" s="1"/>
  <c r="B99" i="57" s="1"/>
  <c r="B100" i="57" s="1"/>
  <c r="B101" i="57" s="1"/>
  <c r="B102" i="57" s="1"/>
  <c r="B103" i="57" s="1"/>
  <c r="B104" i="57" s="1"/>
  <c r="B105" i="57" s="1"/>
  <c r="B106" i="57" s="1"/>
  <c r="B107" i="57" s="1"/>
  <c r="B108" i="57" s="1"/>
  <c r="B109" i="57" s="1"/>
  <c r="B110" i="57" s="1"/>
  <c r="B111" i="57" s="1"/>
  <c r="B112" i="57" s="1"/>
  <c r="B113" i="57" s="1"/>
  <c r="B114" i="57" s="1"/>
  <c r="B115" i="57" s="1"/>
  <c r="B116" i="57" s="1"/>
  <c r="B117" i="57" s="1"/>
  <c r="B118" i="57" s="1"/>
  <c r="B119" i="57" s="1"/>
  <c r="B120" i="57" s="1"/>
  <c r="B121" i="57" s="1"/>
  <c r="B122" i="57" s="1"/>
  <c r="B123" i="57" s="1"/>
  <c r="B124" i="57" s="1"/>
  <c r="B125" i="57" s="1"/>
  <c r="B126" i="57" s="1"/>
  <c r="B127" i="57" s="1"/>
  <c r="B128" i="57" s="1"/>
  <c r="B129" i="57" s="1"/>
  <c r="B130" i="57" s="1"/>
  <c r="B131" i="57" s="1"/>
  <c r="B132" i="57" s="1"/>
  <c r="B133" i="57" s="1"/>
  <c r="B134" i="57" s="1"/>
  <c r="B135" i="57" s="1"/>
  <c r="B136" i="57" s="1"/>
  <c r="B137" i="57" s="1"/>
  <c r="B138" i="57" s="1"/>
  <c r="B139" i="57" s="1"/>
  <c r="B140" i="57" s="1"/>
  <c r="B141" i="57" s="1"/>
  <c r="B142" i="57" s="1"/>
  <c r="B143" i="57" s="1"/>
  <c r="B144" i="57" s="1"/>
  <c r="B145" i="57" s="1"/>
  <c r="B146" i="57" s="1"/>
  <c r="B147" i="57" s="1"/>
  <c r="B148" i="57" s="1"/>
  <c r="B149" i="57" s="1"/>
  <c r="B150" i="57" s="1"/>
  <c r="B151" i="57" s="1"/>
  <c r="B152" i="57" s="1"/>
  <c r="B153" i="57" s="1"/>
  <c r="B154" i="57" s="1"/>
  <c r="B155" i="57" s="1"/>
  <c r="B156" i="57" s="1"/>
  <c r="B157" i="57" s="1"/>
  <c r="B158" i="57" s="1"/>
  <c r="B159" i="57" s="1"/>
  <c r="B160" i="57" s="1"/>
  <c r="B161" i="57" s="1"/>
  <c r="B162" i="57" s="1"/>
  <c r="B163" i="57" s="1"/>
  <c r="B164" i="57" s="1"/>
  <c r="B165" i="57" s="1"/>
  <c r="B166" i="57" s="1"/>
  <c r="B167" i="57" s="1"/>
  <c r="B168" i="57" s="1"/>
  <c r="B169" i="57" s="1"/>
  <c r="B170" i="57" s="1"/>
  <c r="B171" i="57" s="1"/>
  <c r="B172" i="57" s="1"/>
  <c r="B173" i="57" s="1"/>
  <c r="B174" i="57" s="1"/>
  <c r="B175" i="57" s="1"/>
  <c r="B176" i="57" s="1"/>
  <c r="B177" i="57" s="1"/>
  <c r="B178" i="57" s="1"/>
  <c r="B179" i="57" s="1"/>
  <c r="B180" i="57" s="1"/>
  <c r="B181" i="57" s="1"/>
  <c r="B182" i="57" s="1"/>
  <c r="B183" i="57" s="1"/>
  <c r="B184" i="57" s="1"/>
  <c r="B185" i="57" s="1"/>
  <c r="B186" i="57" s="1"/>
  <c r="B187" i="57" s="1"/>
  <c r="B188" i="57" s="1"/>
  <c r="B189" i="57" s="1"/>
  <c r="B190" i="57" s="1"/>
  <c r="B191" i="57" s="1"/>
  <c r="B192" i="57" s="1"/>
  <c r="B193" i="57" s="1"/>
  <c r="B194" i="57" s="1"/>
  <c r="B195" i="57" s="1"/>
  <c r="B196" i="57" s="1"/>
  <c r="B197" i="57" s="1"/>
  <c r="B198" i="57" s="1"/>
  <c r="B199" i="57" s="1"/>
  <c r="B200" i="57" s="1"/>
  <c r="B201" i="57" s="1"/>
  <c r="B202" i="57" s="1"/>
  <c r="B203" i="57" s="1"/>
  <c r="B204" i="57" s="1"/>
  <c r="B205" i="57" s="1"/>
  <c r="B206" i="57" s="1"/>
  <c r="B207" i="57" s="1"/>
  <c r="B208" i="57" s="1"/>
  <c r="B209" i="57" s="1"/>
  <c r="B210" i="57" s="1"/>
  <c r="B211" i="57" s="1"/>
  <c r="B212" i="57" s="1"/>
  <c r="B213" i="57" s="1"/>
  <c r="B214" i="57" s="1"/>
  <c r="B215" i="57" s="1"/>
  <c r="B216" i="57" s="1"/>
  <c r="B217" i="57" s="1"/>
  <c r="B218" i="57" s="1"/>
  <c r="B219" i="57" s="1"/>
  <c r="B220" i="57" s="1"/>
  <c r="B221" i="57" s="1"/>
  <c r="B222" i="57" s="1"/>
  <c r="B223" i="57" s="1"/>
  <c r="B224" i="57" s="1"/>
  <c r="B225" i="57" s="1"/>
  <c r="B226" i="57" s="1"/>
  <c r="B227" i="57" s="1"/>
  <c r="B228" i="57" s="1"/>
  <c r="B229" i="57" s="1"/>
  <c r="B230" i="57" s="1"/>
  <c r="B231" i="57" s="1"/>
  <c r="B232" i="57" s="1"/>
  <c r="B233" i="57" s="1"/>
  <c r="B234" i="57" s="1"/>
  <c r="B235" i="57" s="1"/>
  <c r="B236" i="57" s="1"/>
  <c r="B237" i="57" s="1"/>
  <c r="B238" i="57" s="1"/>
  <c r="B239" i="57" s="1"/>
  <c r="B240" i="57" s="1"/>
  <c r="B241" i="57" s="1"/>
  <c r="B242" i="57" s="1"/>
  <c r="B243" i="57" s="1"/>
  <c r="B244" i="57" s="1"/>
  <c r="B245" i="57" s="1"/>
  <c r="B246" i="57" s="1"/>
  <c r="B247" i="57" s="1"/>
  <c r="B248" i="57" s="1"/>
  <c r="B249" i="57" s="1"/>
  <c r="B250" i="57" s="1"/>
  <c r="B251" i="57" s="1"/>
  <c r="B252" i="57" s="1"/>
  <c r="B253" i="57" s="1"/>
  <c r="B254" i="57" s="1"/>
  <c r="B255" i="57" s="1"/>
  <c r="B256" i="57" s="1"/>
  <c r="B257" i="57" s="1"/>
  <c r="B258" i="57" s="1"/>
  <c r="B259" i="57" s="1"/>
  <c r="B260" i="57" s="1"/>
  <c r="B261" i="57" s="1"/>
  <c r="B262" i="57" s="1"/>
  <c r="B263" i="57" s="1"/>
  <c r="B264" i="57" s="1"/>
  <c r="B265" i="57" s="1"/>
  <c r="B266" i="57" s="1"/>
  <c r="B267" i="57" s="1"/>
  <c r="B268" i="57" s="1"/>
  <c r="B269" i="57" s="1"/>
  <c r="B270" i="57" s="1"/>
  <c r="B271" i="57" s="1"/>
  <c r="B272" i="57" s="1"/>
  <c r="B273" i="57" s="1"/>
  <c r="B274" i="57" s="1"/>
  <c r="B275" i="57" s="1"/>
  <c r="B276" i="57" s="1"/>
  <c r="B277" i="57" s="1"/>
  <c r="B278" i="57" s="1"/>
  <c r="B279" i="57" s="1"/>
  <c r="B280" i="57" s="1"/>
  <c r="B281" i="57" s="1"/>
  <c r="B282" i="57" s="1"/>
  <c r="B283" i="57" s="1"/>
  <c r="B284" i="57" s="1"/>
  <c r="B285" i="57" s="1"/>
  <c r="B286" i="57" s="1"/>
  <c r="B287" i="57" s="1"/>
  <c r="B288" i="57" s="1"/>
  <c r="B289" i="57" s="1"/>
  <c r="B290" i="57" s="1"/>
  <c r="B291" i="57" s="1"/>
  <c r="B292" i="57" s="1"/>
  <c r="B293" i="57" s="1"/>
  <c r="B294" i="57" s="1"/>
  <c r="B295" i="57" s="1"/>
  <c r="B296" i="57" s="1"/>
  <c r="B297" i="57" s="1"/>
  <c r="B298" i="57" s="1"/>
  <c r="B299" i="57" s="1"/>
  <c r="B300" i="57" s="1"/>
  <c r="B301" i="57" s="1"/>
  <c r="B302" i="57" s="1"/>
  <c r="B303" i="57" s="1"/>
  <c r="B304" i="57" s="1"/>
  <c r="B305" i="57" s="1"/>
  <c r="B306" i="57" s="1"/>
  <c r="B307" i="57" s="1"/>
  <c r="B308" i="57" s="1"/>
  <c r="B309" i="57" s="1"/>
  <c r="B310" i="57" s="1"/>
  <c r="B311" i="57" s="1"/>
  <c r="B312" i="57" s="1"/>
  <c r="B313" i="57" s="1"/>
  <c r="B314" i="57" s="1"/>
  <c r="B315" i="57" s="1"/>
  <c r="B316" i="57" s="1"/>
  <c r="B317" i="57" s="1"/>
  <c r="B318" i="57" s="1"/>
  <c r="B319" i="57" s="1"/>
  <c r="B320" i="57" s="1"/>
  <c r="B321" i="57" s="1"/>
  <c r="B322" i="57" s="1"/>
  <c r="B323" i="57" s="1"/>
  <c r="B324" i="57" s="1"/>
  <c r="B325" i="57" s="1"/>
  <c r="B326" i="57" s="1"/>
  <c r="B327" i="57" s="1"/>
  <c r="B328" i="57" s="1"/>
  <c r="B329" i="57" s="1"/>
  <c r="B330" i="57" s="1"/>
  <c r="B331" i="57" s="1"/>
  <c r="B332" i="57" s="1"/>
  <c r="B333" i="57" s="1"/>
  <c r="B334" i="57" s="1"/>
  <c r="B335" i="57" s="1"/>
  <c r="B336" i="57" s="1"/>
  <c r="B337" i="57" s="1"/>
  <c r="B338" i="57" s="1"/>
  <c r="B339" i="57" s="1"/>
  <c r="B340" i="57" s="1"/>
  <c r="B341" i="57" s="1"/>
  <c r="B342" i="57" s="1"/>
  <c r="B343" i="57" s="1"/>
  <c r="B344" i="57" s="1"/>
  <c r="B345" i="57" s="1"/>
  <c r="B346" i="57" s="1"/>
  <c r="B347" i="57" s="1"/>
  <c r="B348" i="57" s="1"/>
  <c r="B349" i="57" s="1"/>
  <c r="B350" i="57" s="1"/>
  <c r="B351" i="57" s="1"/>
  <c r="B352" i="57" s="1"/>
  <c r="B353" i="57" s="1"/>
  <c r="B354" i="57" s="1"/>
  <c r="B355" i="57" s="1"/>
  <c r="B356" i="57" s="1"/>
  <c r="B357" i="57" s="1"/>
  <c r="B358" i="57" s="1"/>
  <c r="B359" i="57" s="1"/>
  <c r="B360" i="57" s="1"/>
  <c r="B361" i="57" s="1"/>
  <c r="B362" i="57" s="1"/>
  <c r="B363" i="57" s="1"/>
  <c r="B364" i="57" s="1"/>
  <c r="B365" i="57" s="1"/>
  <c r="B366" i="57" s="1"/>
  <c r="B367" i="57" s="1"/>
  <c r="B368" i="57" s="1"/>
  <c r="B369" i="57" s="1"/>
  <c r="B370" i="57" s="1"/>
  <c r="B371" i="57" s="1"/>
  <c r="B372" i="57" s="1"/>
  <c r="B373" i="57" s="1"/>
  <c r="B374" i="57" s="1"/>
  <c r="B375" i="57" s="1"/>
  <c r="B376" i="57" s="1"/>
  <c r="B377" i="57" s="1"/>
  <c r="B378" i="57" s="1"/>
  <c r="B379" i="57" s="1"/>
  <c r="B380" i="57" s="1"/>
  <c r="B381" i="57" s="1"/>
  <c r="B382" i="57" s="1"/>
  <c r="B383" i="57" s="1"/>
  <c r="B384" i="57" s="1"/>
  <c r="B385" i="57" s="1"/>
  <c r="B386" i="57" s="1"/>
  <c r="B387" i="57" s="1"/>
  <c r="B388" i="57" s="1"/>
  <c r="B389" i="57" s="1"/>
  <c r="B390" i="57" s="1"/>
  <c r="B391" i="57" s="1"/>
  <c r="B392" i="57" s="1"/>
  <c r="B393" i="57" s="1"/>
  <c r="B394" i="57" s="1"/>
  <c r="B395" i="57" s="1"/>
  <c r="B396" i="57" s="1"/>
  <c r="B397" i="57" s="1"/>
  <c r="B398" i="57" s="1"/>
  <c r="B399" i="57" s="1"/>
  <c r="B400" i="57" s="1"/>
  <c r="B401" i="57" s="1"/>
  <c r="B402" i="57" s="1"/>
  <c r="B403" i="57" s="1"/>
  <c r="B404" i="57" s="1"/>
  <c r="B405" i="57" s="1"/>
  <c r="B406" i="57" s="1"/>
  <c r="B407" i="57" s="1"/>
  <c r="B408" i="57" s="1"/>
  <c r="B409" i="57" s="1"/>
  <c r="B410" i="57" s="1"/>
  <c r="B411" i="57" s="1"/>
  <c r="B412" i="57" s="1"/>
  <c r="B413" i="57" s="1"/>
  <c r="B414" i="57" s="1"/>
  <c r="B415" i="57" s="1"/>
  <c r="B416" i="5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<sst xmlns="http://schemas.openxmlformats.org/spreadsheetml/2006/main" count="1121" uniqueCount="752">
  <si>
    <t>2026 New Mexico RFP</t>
  </si>
  <si>
    <t>Date</t>
  </si>
  <si>
    <t>Tab</t>
  </si>
  <si>
    <t>Cell</t>
  </si>
  <si>
    <t>Description</t>
  </si>
  <si>
    <t>44 Montgomery Street, Suite 1500</t>
  </si>
  <si>
    <t>San Francisco, CA 94104</t>
  </si>
  <si>
    <t>(415) 391-5100</t>
  </si>
  <si>
    <t>Instructions</t>
  </si>
  <si>
    <t>Table of Contents</t>
  </si>
  <si>
    <t>Sheet</t>
  </si>
  <si>
    <t>1. Bidder Checklist</t>
  </si>
  <si>
    <t>Bidder Checklist</t>
  </si>
  <si>
    <t>2. Company Information</t>
  </si>
  <si>
    <t>Company Information</t>
  </si>
  <si>
    <t>3. Project Information</t>
  </si>
  <si>
    <t>Project Information</t>
  </si>
  <si>
    <t>3.1 Financial Information</t>
  </si>
  <si>
    <t>Financial Information</t>
  </si>
  <si>
    <t>4.1 Thermal Tech Details</t>
  </si>
  <si>
    <t>Thermal Technology Specification Details</t>
  </si>
  <si>
    <t>4.2 Solar Tech Details</t>
  </si>
  <si>
    <t>Solar Technology Specification Details</t>
  </si>
  <si>
    <t>4.3 Wind Tech Details</t>
  </si>
  <si>
    <t>Wind Technology Specification Details</t>
  </si>
  <si>
    <t>4.4 Storage Tech Details</t>
  </si>
  <si>
    <t>Battery Energy Storage Technology Specification Details</t>
  </si>
  <si>
    <t>4.5 Generation Profile</t>
  </si>
  <si>
    <t>Renewable Energy Technology Generation Profile</t>
  </si>
  <si>
    <t>4.6 Fuel Supply</t>
  </si>
  <si>
    <t>Fuel Supply Specification Details</t>
  </si>
  <si>
    <t>4.7 Emissions</t>
  </si>
  <si>
    <t>Emissions Details</t>
  </si>
  <si>
    <t>4.8 Interconnection Details</t>
  </si>
  <si>
    <t>Interconnection Details</t>
  </si>
  <si>
    <t>5.1 PPA-ESA Bid Pricing</t>
  </si>
  <si>
    <t>Power Purchase Agreement Bid Pricing Details</t>
  </si>
  <si>
    <t>5.2 Ownership Bid Pricing</t>
  </si>
  <si>
    <t>Company Ownership Bid Pricing Details</t>
  </si>
  <si>
    <t>Cell Style Legend</t>
  </si>
  <si>
    <t>Cells in this spreadsheet are color-coded to indicate intent:</t>
  </si>
  <si>
    <t>User Inputs</t>
  </si>
  <si>
    <t>Dropdown User Inputs</t>
  </si>
  <si>
    <t>Calculations (DO NOT EDIT)</t>
  </si>
  <si>
    <t>Fixed Values (DO NOT EDIT)</t>
  </si>
  <si>
    <t>Bidder Input N/A (DO NOT INPUT DATA)</t>
  </si>
  <si>
    <t>Table Headers</t>
  </si>
  <si>
    <t>Table Sub-Headers</t>
  </si>
  <si>
    <t>Table Index (Row Descriptions)</t>
  </si>
  <si>
    <t>Tab Style Legend</t>
  </si>
  <si>
    <t>Cells in this spreadsheet are color-coded to indicate bid input categories:</t>
  </si>
  <si>
    <t>Notice of Intent</t>
  </si>
  <si>
    <t>Company and Project Information</t>
  </si>
  <si>
    <t>Project Specifications</t>
  </si>
  <si>
    <t>Pricing Information</t>
  </si>
  <si>
    <t>Input Ranges</t>
  </si>
  <si>
    <t>Bidder Form Checklist</t>
  </si>
  <si>
    <t>Form Tab</t>
  </si>
  <si>
    <t>Completed? (Yes/No/NA)</t>
  </si>
  <si>
    <t>Primary Technology Details</t>
  </si>
  <si>
    <t>Secondary Technology Details</t>
  </si>
  <si>
    <t>Pricing</t>
  </si>
  <si>
    <t>Interconnection</t>
  </si>
  <si>
    <t>Other Tabs</t>
  </si>
  <si>
    <t>Bidder Attachments Checklist</t>
  </si>
  <si>
    <t>Attachment Name</t>
  </si>
  <si>
    <t>Site Control Documentation (e.g., lease, option to lease, purchase agreement)</t>
  </si>
  <si>
    <t>Attachment_A</t>
  </si>
  <si>
    <t>Permitting Documentation (e.g., environmental, local, State)</t>
  </si>
  <si>
    <t>Attachment_B</t>
  </si>
  <si>
    <t>Environmental Reports or Studies</t>
  </si>
  <si>
    <t>Attachment_C</t>
  </si>
  <si>
    <t>Project Schedule Gantt Chart</t>
  </si>
  <si>
    <t>Attachment_D</t>
  </si>
  <si>
    <t>Site Map and System Layout</t>
  </si>
  <si>
    <t>Attachment_E</t>
  </si>
  <si>
    <t>Technology Specification Sheets (e.g., PV modules, inverters, turbines, batteries)</t>
  </si>
  <si>
    <t>Attachment_F</t>
  </si>
  <si>
    <t>O&amp;M Manual, Schedule, Contract Terms, and Manufacturer Warranty Documentation</t>
  </si>
  <si>
    <t>Attachment_G</t>
  </si>
  <si>
    <t>Interconnection Agreement or Queue Position Documentation</t>
  </si>
  <si>
    <t>Attachment_H</t>
  </si>
  <si>
    <t>LGIA Waiver or Authorization for EPE Access</t>
  </si>
  <si>
    <t>Attachment_I</t>
  </si>
  <si>
    <t>Fuel Supply Agreements</t>
  </si>
  <si>
    <t>Attachment_J</t>
  </si>
  <si>
    <t>Third-Party Certified Energy Yield Assessment (e.g., report from DNV, UL, etc.)</t>
  </si>
  <si>
    <t>Attachment_K</t>
  </si>
  <si>
    <t>Legal Entity and Ownership Structure Disclosure</t>
  </si>
  <si>
    <t>Attachment_L</t>
  </si>
  <si>
    <t>Pro Forma Financials and Tax Equity Documentation</t>
  </si>
  <si>
    <t>Attachment_M</t>
  </si>
  <si>
    <t>Tax Credit Eligibility Summary (e.g., ITC/PTC assumptions, bonus credits, compliance methods)</t>
  </si>
  <si>
    <t>Attachment_N</t>
  </si>
  <si>
    <t>Bidder Redlines/Exceptions to Form of PPA and ESA</t>
  </si>
  <si>
    <t>Attachment_O</t>
  </si>
  <si>
    <t xml:space="preserve">Positive Sequence Load Flow Power Flow Models and/or Oneline Diagrams </t>
  </si>
  <si>
    <t>Attachment_P</t>
  </si>
  <si>
    <t>Form 2 Company Information</t>
  </si>
  <si>
    <t>General Information</t>
  </si>
  <si>
    <t>Details / Response</t>
  </si>
  <si>
    <t>Legal Company Name</t>
  </si>
  <si>
    <t>Legal Strucutre (e.g., Corporation, LLC)</t>
  </si>
  <si>
    <t>Federal Tax ID / EIN</t>
  </si>
  <si>
    <t>Company Website</t>
  </si>
  <si>
    <t>Company Business Address (street, city, state, zip)</t>
  </si>
  <si>
    <t>Company ID (Provided by EPE upon receipt of NOI)</t>
  </si>
  <si>
    <t>Date Form Completed</t>
  </si>
  <si>
    <t>Parent Company (if applicable)</t>
  </si>
  <si>
    <t>Primary Bidder Contact Information</t>
  </si>
  <si>
    <t>Authorized Company Representative Name*</t>
  </si>
  <si>
    <t>Title</t>
  </si>
  <si>
    <t>Mailing Address</t>
  </si>
  <si>
    <t>Phone Number</t>
  </si>
  <si>
    <t>Email</t>
  </si>
  <si>
    <t>Signature</t>
  </si>
  <si>
    <t>Secondary Bidder Contact Information</t>
  </si>
  <si>
    <t>Authorized Company Representative Name</t>
  </si>
  <si>
    <t>*The bidder acknowledges and warrants that the authorized company representatives identified herein are duly authorized to enter into contractual agreements regarding this proposal and will adhere to the confidentiality stipulations detailed in the Request for Proposal.</t>
  </si>
  <si>
    <t>% Complete</t>
  </si>
  <si>
    <t>NA</t>
  </si>
  <si>
    <t>A</t>
  </si>
  <si>
    <t>B</t>
  </si>
  <si>
    <t>C</t>
  </si>
  <si>
    <t>D</t>
  </si>
  <si>
    <t>E</t>
  </si>
  <si>
    <t>Form 3 Project Information</t>
  </si>
  <si>
    <t>Mutually Exclusive Proposal IDs</t>
  </si>
  <si>
    <t>Project Name</t>
  </si>
  <si>
    <t xml:space="preserve">Proposal ID </t>
  </si>
  <si>
    <t>Proposal ID (Provided by EPE upon receipt of NOI)</t>
  </si>
  <si>
    <t xml:space="preserve">Combined Company &amp; Proposal ID </t>
  </si>
  <si>
    <t>Project Status</t>
  </si>
  <si>
    <t>&lt;-- Select One</t>
  </si>
  <si>
    <t>Ownership / Contract Structure</t>
  </si>
  <si>
    <t>Company Ownership</t>
  </si>
  <si>
    <t>PPA / ESA Type</t>
  </si>
  <si>
    <t>Ownership Type</t>
  </si>
  <si>
    <t>Approximate Site Acreage / Footprint (acres)</t>
  </si>
  <si>
    <t>Is this project Mutually Exclusive?</t>
  </si>
  <si>
    <t>Yes</t>
  </si>
  <si>
    <t>Project Location and Interconnection</t>
  </si>
  <si>
    <t>City</t>
  </si>
  <si>
    <t>County</t>
  </si>
  <si>
    <t>State</t>
  </si>
  <si>
    <t>Latitude (decimal degrees)</t>
  </si>
  <si>
    <t>Please enter a decilmal value between 24 and 50</t>
  </si>
  <si>
    <t>Longitude (decimal degrees)</t>
  </si>
  <si>
    <t>Please enter a decilmal value between -128 and -64</t>
  </si>
  <si>
    <t>Utility Providing Retail Service at Project Location</t>
  </si>
  <si>
    <t>Point of Interconnection (POI) Name / Substation</t>
  </si>
  <si>
    <t>Interconnection Voltage Level (kV)</t>
  </si>
  <si>
    <t>Primary Project Technology Details</t>
  </si>
  <si>
    <t>Technology Type 1</t>
  </si>
  <si>
    <t>Battery Energy Storage</t>
  </si>
  <si>
    <t>Nameplate Capacity (MWac)</t>
  </si>
  <si>
    <t>Storage Duration (hours)</t>
  </si>
  <si>
    <t>Commercial Operation Date or PPA / ESA Start Date (mm/dd/yyyy)</t>
  </si>
  <si>
    <t>PPA / ESA Term or Expected Service Life (years)</t>
  </si>
  <si>
    <t>First Full Year - Expected Generation P50 (MWh)</t>
  </si>
  <si>
    <t xml:space="preserve">First Full Year - Capacity Factor P50 (%) </t>
  </si>
  <si>
    <t>Secondary Project Technology Details (if applicable)</t>
  </si>
  <si>
    <t>Technology Type 2</t>
  </si>
  <si>
    <t>Wind</t>
  </si>
  <si>
    <t>Form 3.1 Financial Information and Terms</t>
  </si>
  <si>
    <t>Proposed Contract Term (Years)</t>
  </si>
  <si>
    <t>Payment Terms (e.g., Monthly for capacity, hourly for energy)</t>
  </si>
  <si>
    <t>Form 4.1 Thermal Technology Details</t>
  </si>
  <si>
    <t>General Resource Information</t>
  </si>
  <si>
    <t>Primary or Secondary Technology</t>
  </si>
  <si>
    <t>Technology Type and Configuration</t>
  </si>
  <si>
    <t>Primary Fuel Type</t>
  </si>
  <si>
    <t>Secondary / Back Up Fuel Type</t>
  </si>
  <si>
    <t># of Units</t>
  </si>
  <si>
    <t>Configuration (if combined cycle)</t>
  </si>
  <si>
    <t>Turbine Manufacturer 1</t>
  </si>
  <si>
    <t>Turbine Model # 1</t>
  </si>
  <si>
    <t>Turbine Manufacturer 2 (if more than one manufacturer)</t>
  </si>
  <si>
    <t>Turbine Model # 2 (if more than one model number)</t>
  </si>
  <si>
    <t>Describe the cooling system type (e.g. dry, wet, hybrid)</t>
  </si>
  <si>
    <t>Describe any inlet cooling technology, if applicable</t>
  </si>
  <si>
    <t>Estimated Water Consumption (gal/MWh at maximum loading)</t>
  </si>
  <si>
    <t>Confirm that the facility has an automatic bypass damper system, if a combined cycle proposal, as it is required for combined cycle proposals</t>
  </si>
  <si>
    <t>&lt;-- Select Yes or No</t>
  </si>
  <si>
    <t>Confirm that the plant be controlled by Automatic Generator Control (AGC), as is required for thermal proposals</t>
  </si>
  <si>
    <t>Confirm that the plant provides frequency response in the form of governor response, as is required for thermal proposals</t>
  </si>
  <si>
    <t>Total Plant Auxilarly Load at Full Load (MW)</t>
  </si>
  <si>
    <t>Total Plant Auxilarly Load (% of Gross Output at Full Load)</t>
  </si>
  <si>
    <t>Electrical Interconnection Point Voltage (kV)</t>
  </si>
  <si>
    <t>Generator Step-Up Transformer (GSU) Details</t>
  </si>
  <si>
    <t>Number of GSUs</t>
  </si>
  <si>
    <t>GSU Manufacturer(s)</t>
  </si>
  <si>
    <t>GSU MVA Rating (Self-Cooled/Forced-Cooled)</t>
  </si>
  <si>
    <t>GSU Voltage Ratio (kV)</t>
  </si>
  <si>
    <t>GSU Losses at Full Load (%)</t>
  </si>
  <si>
    <t>Outage Information</t>
  </si>
  <si>
    <t>Turbine Model #1</t>
  </si>
  <si>
    <t>Turbine Model #2</t>
  </si>
  <si>
    <t>Annual Estimated Equivalent Forced Outage Rate (%)</t>
  </si>
  <si>
    <t>Annual Average Planned Maintenance Requirement (days/year)</t>
  </si>
  <si>
    <t>Describe Planned Maintenance Schedule (i.e. after X starts or Y hours of runtime)</t>
  </si>
  <si>
    <t>Key Operating Parameters</t>
  </si>
  <si>
    <t>Primary Configuration</t>
  </si>
  <si>
    <t>Maximum Ramp Up Rate (MW/min)</t>
  </si>
  <si>
    <t>Maximum Ramp Down Rate (MW/min)</t>
  </si>
  <si>
    <t>Minimum Up Time (minutes)</t>
  </si>
  <si>
    <t>Minimum Down Time (minutes)</t>
  </si>
  <si>
    <t>Hot Start to Minimum Load - offline for less than 8 hours (minutes)</t>
  </si>
  <si>
    <t>Warm Start to Minimum Load - offline for 8 to 48 hours (minutes)</t>
  </si>
  <si>
    <t>Cold Start - offline for greater than 48 hours (minutes)</t>
  </si>
  <si>
    <t>Maximum Load Achievable in 10 Minutes (% of Nameplate Capacity)</t>
  </si>
  <si>
    <t>Maximum Load Achievable in 30 Minutes (% of Nameplate Capacity)</t>
  </si>
  <si>
    <t>Ambient Conditions</t>
  </si>
  <si>
    <t>Operating Mode Information</t>
  </si>
  <si>
    <t>Simple Cycle</t>
  </si>
  <si>
    <t>Column1</t>
  </si>
  <si>
    <t>Combined Cycle</t>
  </si>
  <si>
    <t>Column2</t>
  </si>
  <si>
    <t>Spring</t>
  </si>
  <si>
    <t>Net Capacity (MW)</t>
  </si>
  <si>
    <t>Average Heat Rate - HHV (Btu/kWh)</t>
  </si>
  <si>
    <t>Minimum Stable Operating Level</t>
  </si>
  <si>
    <t>25% Operating Point</t>
  </si>
  <si>
    <t>50% Operating Point</t>
  </si>
  <si>
    <t>75% Operating Point</t>
  </si>
  <si>
    <t>Maximum Stable Operating Level (without supplemental duct firing)</t>
  </si>
  <si>
    <t>Maximum Stable Operating Level (with supplemental duct firing if applicable)</t>
  </si>
  <si>
    <t>Summer</t>
  </si>
  <si>
    <t>Maximum Stable Operating Level</t>
  </si>
  <si>
    <t>Fall</t>
  </si>
  <si>
    <t>Winter</t>
  </si>
  <si>
    <t>Form 4.2 Solar Technology Details</t>
  </si>
  <si>
    <t>Plant Information</t>
  </si>
  <si>
    <t>Nameplate Capacity (MWdc)</t>
  </si>
  <si>
    <t xml:space="preserve">First Full Year - P50 Net Production (MWh) </t>
  </si>
  <si>
    <t>Year 10 (P50) Net Production (MWh)</t>
  </si>
  <si>
    <t>Year 20 (P50) Net Production  (MWh)</t>
  </si>
  <si>
    <t>First Full Year - P50 Capacity Factor (%) (Based on nameplate)</t>
  </si>
  <si>
    <t xml:space="preserve">First Full Year - P90 Net Production (MWh) </t>
  </si>
  <si>
    <t>First Full Year - P90 Capacity Factor (%) (Based on nameplate)</t>
  </si>
  <si>
    <t xml:space="preserve">Solar Estimated Land Area (acres) </t>
  </si>
  <si>
    <t>Solar Ground Coverage Ratio (%)</t>
  </si>
  <si>
    <t>Expected Annual Curtailment Due to Grid Constraints (MWh/year)</t>
  </si>
  <si>
    <t>Primary Grid Interconnection Voltage (kV)</t>
  </si>
  <si>
    <t>System Availability Guarantee (%)</t>
  </si>
  <si>
    <t>Module Information</t>
  </si>
  <si>
    <t>Module Manufacturer</t>
  </si>
  <si>
    <t>Module Model Number</t>
  </si>
  <si>
    <t>Module Type</t>
  </si>
  <si>
    <t>Module Type, if other please specify</t>
  </si>
  <si>
    <t>Nominal Rating (Wp)</t>
  </si>
  <si>
    <t>Module Quantity</t>
  </si>
  <si>
    <t>Module Performance Warranty (Years)</t>
  </si>
  <si>
    <t>Degradation Rate (First Year) (%)</t>
  </si>
  <si>
    <t>Annual Degradation Rate (i.e., compound annual degradation rate (%)</t>
  </si>
  <si>
    <t>Expected Module Lifespan (Years)</t>
  </si>
  <si>
    <t>Inverter Information</t>
  </si>
  <si>
    <t>Inverter Manufacturer</t>
  </si>
  <si>
    <t>Inverter Module Number</t>
  </si>
  <si>
    <t>Inverter Type</t>
  </si>
  <si>
    <t>Inverter Type, if other please specify</t>
  </si>
  <si>
    <r>
      <t>Inverter AC Capacity (kW)</t>
    </r>
    <r>
      <rPr>
        <sz val="9"/>
        <color theme="1"/>
        <rFont val="Arial"/>
        <family val="2"/>
      </rPr>
      <t xml:space="preserve"> (Per unit)</t>
    </r>
  </si>
  <si>
    <t>Inverter Quantity</t>
  </si>
  <si>
    <t>Inverter Peak Efficiency (%)</t>
  </si>
  <si>
    <t>Inverter CEC Weighted Efficiency (%)</t>
  </si>
  <si>
    <t>If Yes, briefly describe capabilities e.g., Black Start, Inertia Support, Fast Frequency Response</t>
  </si>
  <si>
    <t>Inverter Warranty (Years)</t>
  </si>
  <si>
    <t>Expected Inverter Lifespan (Years)</t>
  </si>
  <si>
    <t>Racking / Mounting System Information</t>
  </si>
  <si>
    <t>Racking/Mounting System Manufacturer</t>
  </si>
  <si>
    <t>Racking/Mounting System Type</t>
  </si>
  <si>
    <t>Racking/Mounting System, if other, please specify</t>
  </si>
  <si>
    <t>Racking/Mounting System Material:</t>
  </si>
  <si>
    <t>Tilt Angle (for fixed-tilt) / Tracking Algorithm Description (for trackers)</t>
  </si>
  <si>
    <t>Module Orientation</t>
  </si>
  <si>
    <t>Ground Clearance (Lowest Point): (feet)</t>
  </si>
  <si>
    <t>Wind Load Design (psf)</t>
  </si>
  <si>
    <t>Snow Load Design (psf)</t>
  </si>
  <si>
    <t>Corrosion Protection Method(e.g., Hot-Dip Galvanized, Anodized Aluminum)</t>
  </si>
  <si>
    <t>Foundation Type (e.g., Piles, Ballasted, Ground Screw)</t>
  </si>
  <si>
    <t>MAIN POWER TRANSFORMER (MPT) DETAILS</t>
  </si>
  <si>
    <t>Collector System Voltage (kV)</t>
  </si>
  <si>
    <t>MPT Manufacturer(s)</t>
  </si>
  <si>
    <t>MPT MVA Rating (Self-Cooled/Forced-Cooled)</t>
  </si>
  <si>
    <t>MPT Voltage Ratio (kV)</t>
  </si>
  <si>
    <t>MPT Losses at Full Load (%)</t>
  </si>
  <si>
    <t>MPT Cooling Type</t>
  </si>
  <si>
    <t>Form 4.3 Wind Technology Details</t>
  </si>
  <si>
    <t>First Full Year - P90 Net Production (MWh)</t>
  </si>
  <si>
    <t>Turbine Information</t>
  </si>
  <si>
    <t>Wind Turbine Manufacturer</t>
  </si>
  <si>
    <t>Wind Turbine Model</t>
  </si>
  <si>
    <t>Wind Turbine Nameplate Ouptut (MWac)</t>
  </si>
  <si>
    <t>Number of Wind Turbines</t>
  </si>
  <si>
    <t>Hub Height (meters)</t>
  </si>
  <si>
    <t>Rotor Diameter (meters)</t>
  </si>
  <si>
    <t>Cut-in  Wind Speed (m/s)</t>
  </si>
  <si>
    <t>Rated Wind Speed (m/s)</t>
  </si>
  <si>
    <t>Cut-Out Wind Speed (m/s)</t>
  </si>
  <si>
    <t>Power Cuve (attach)</t>
  </si>
  <si>
    <t>Wind Estimated Land Area (acres)</t>
  </si>
  <si>
    <t>Average Wind Speed at proposed hub height (m/s)</t>
  </si>
  <si>
    <t>Form 4.4 Battery Storage Technology Details</t>
  </si>
  <si>
    <t>Battery System Performance Characteristics</t>
  </si>
  <si>
    <t>Guaranteed Rountrip Efficiency (%)</t>
  </si>
  <si>
    <t>Response Time (seconds)</t>
  </si>
  <si>
    <t>Expected Capacity Degradation per Year (%/yr)</t>
  </si>
  <si>
    <t>Expected Mid-Life Replacement, if applicable (e.g, module augmentation)</t>
  </si>
  <si>
    <t>Guaranteed Availability Percentage</t>
  </si>
  <si>
    <t>Guaranteed Maximum Annual Throughput (MWh)</t>
  </si>
  <si>
    <t>Maximum Cycles per Year (# cycles)</t>
  </si>
  <si>
    <t>Planned Cycles per Year</t>
  </si>
  <si>
    <t>Guaranteed Lifetime Number of Cycles</t>
  </si>
  <si>
    <t>System Auxiliary Load (at full charge/discharge, kW)</t>
  </si>
  <si>
    <t>System Auxiliary Load (% of AC Nameplate Capacity)</t>
  </si>
  <si>
    <t>Expected Annual Standby (No-Load) Losses (MWh/year)</t>
  </si>
  <si>
    <t>Battery Configuration Information</t>
  </si>
  <si>
    <t>Battery Cell Manufacturer</t>
  </si>
  <si>
    <t>Battery Cell Model</t>
  </si>
  <si>
    <t>Battery Enclosure Manufacturer</t>
  </si>
  <si>
    <t>Battery Enclosure Model or System Name</t>
  </si>
  <si>
    <t>Battery Enclosure Capacity Rating (MWh-dc)</t>
  </si>
  <si>
    <t xml:space="preserve">Battery Enclosure Quantity </t>
  </si>
  <si>
    <t>Thermal Management Type</t>
  </si>
  <si>
    <t>Thermal Management System Manufacturer</t>
  </si>
  <si>
    <t>System Integrator Name</t>
  </si>
  <si>
    <t>Guaranteed Monthly Availability (%)</t>
  </si>
  <si>
    <t>Battery Management System (BMS) Manufacturer &amp; Model</t>
  </si>
  <si>
    <t>BMS Features (e.g., Cell Balancing, State of Charge (SoC) Estimation, Fault Detection)</t>
  </si>
  <si>
    <t>Battery Container/Enclosure Type</t>
  </si>
  <si>
    <t>Overall Dimensions of Enclosure (L x W x H) (m)</t>
  </si>
  <si>
    <t>Overall Weight of Enclosure (lbs)</t>
  </si>
  <si>
    <t>Fire Suppression System Type (within enclosure)</t>
  </si>
  <si>
    <t>Battery Safety Certifications/Standards Met</t>
  </si>
  <si>
    <t>Battery Module/Cell Warranty Unit</t>
  </si>
  <si>
    <t>Battery Module/Cell Warranty (# of years or cycles)</t>
  </si>
  <si>
    <t>Expected Battery Lifespan (Years)</t>
  </si>
  <si>
    <t>Power Conversion System (PCS)</t>
  </si>
  <si>
    <t>PCS Manufacturer</t>
  </si>
  <si>
    <t>PCS Model</t>
  </si>
  <si>
    <t>PCS Rated Power (MWac)</t>
  </si>
  <si>
    <t>PCS Grid Forming Capability</t>
  </si>
  <si>
    <t>PCS Quantity</t>
  </si>
  <si>
    <t>PCS DC Voltage Range (Vdc) (Operating voltage range for battery connection)</t>
  </si>
  <si>
    <t>PCS AC Voltage (V) (Voltage on the AC side of the PCS before main step-up)</t>
  </si>
  <si>
    <t>Peak PCS Efficiency (Distinguish from system roundtrip efficiency) (%)</t>
  </si>
  <si>
    <t>Weighted PCS Efficiency (Distinguish from system roundtrip efficiency) (%)</t>
  </si>
  <si>
    <t>PCS Overload Capability (AC or DC) (e.g., 1.2x continuous, 1.5x for 10s)</t>
  </si>
  <si>
    <t>PCS Low Voltage Ride Through (LVRT) Capability (Describe adherence to grid code requirements)</t>
  </si>
  <si>
    <t>PCS High Voltage Ride Through (HVRT) Capability (Describe adherence to grid code requirements)</t>
  </si>
  <si>
    <t>PCS Reactive Power Capability (Power Factor Range) (e.g., 0.8 leading to 0.8 lagging)</t>
  </si>
  <si>
    <t>PCS Warranty (Years)</t>
  </si>
  <si>
    <t>Expected PCS Lifespan (Years)</t>
  </si>
  <si>
    <t>PCS Cooling Type (e.g., Air-cooled, Liquid-cooled)</t>
  </si>
  <si>
    <t>Form 4.5 Generation Profile</t>
  </si>
  <si>
    <t>Primary Technology Estimated Annual Energy Production (MWh)</t>
  </si>
  <si>
    <t>Secondary Technology Estimated Annual Energy Production (MWh)</t>
  </si>
  <si>
    <t>Commercial Operation Year</t>
  </si>
  <si>
    <t>P50 Production (MWh)</t>
  </si>
  <si>
    <t>P90 Production (MWh)</t>
  </si>
  <si>
    <t>Please describe any potential energy limitations</t>
  </si>
  <si>
    <t>Primary Technology Estimated First Year Hourly Generation - P50 (MWh)</t>
  </si>
  <si>
    <t>Secondary Technology Estimated Hourly Generation - P50 (MWh)</t>
  </si>
  <si>
    <t>Day</t>
  </si>
  <si>
    <t>Hour</t>
  </si>
  <si>
    <t>1</t>
  </si>
  <si>
    <t>2</t>
  </si>
  <si>
    <t>3</t>
  </si>
  <si>
    <t>4</t>
  </si>
  <si>
    <t>5</t>
  </si>
  <si>
    <t>6</t>
  </si>
  <si>
    <t>7</t>
  </si>
  <si>
    <t>8</t>
  </si>
  <si>
    <t>9</t>
  </si>
  <si>
    <t>10</t>
  </si>
  <si>
    <t>11</t>
  </si>
  <si>
    <t>12</t>
  </si>
  <si>
    <t>13</t>
  </si>
  <si>
    <t>14</t>
  </si>
  <si>
    <t>15</t>
  </si>
  <si>
    <t>16</t>
  </si>
  <si>
    <t>17</t>
  </si>
  <si>
    <t>18</t>
  </si>
  <si>
    <t>19</t>
  </si>
  <si>
    <t>20</t>
  </si>
  <si>
    <t>21</t>
  </si>
  <si>
    <t>22</t>
  </si>
  <si>
    <t>23</t>
  </si>
  <si>
    <t>24</t>
  </si>
  <si>
    <t> </t>
  </si>
  <si>
    <t>Form 4.6 Fuel Supply</t>
  </si>
  <si>
    <t>Primary Fuel Supply Details</t>
  </si>
  <si>
    <t>Response</t>
  </si>
  <si>
    <t>Primary Fuel Type (e.g., Natural Gas)</t>
  </si>
  <si>
    <t>Primary Fuel Source (e.g., Specific gas basin/pipeline)</t>
  </si>
  <si>
    <t>Primary Fuel Supplier(s)</t>
  </si>
  <si>
    <t>Primary Fuel Delivery Method (e.g., Pipeline, Truck, Rail)</t>
  </si>
  <si>
    <t>Interconnection Point, for gas specifiy pipeline name and interconnection point</t>
  </si>
  <si>
    <t>On-Site Storage Capacity (gallons)</t>
  </si>
  <si>
    <t>Equivalent Days of Full-Load Operation (from on-site storage)</t>
  </si>
  <si>
    <t>Firmness of Supply (e.g., Firm, interruptible)</t>
  </si>
  <si>
    <t>Secondary / Back-up Fuel Supply Details (if Applicable)</t>
  </si>
  <si>
    <t>Secondary Fuel Type (e.g., Natural Gas)</t>
  </si>
  <si>
    <t>Secondary Fuel Source (e.g., local distributor)</t>
  </si>
  <si>
    <t>Secondary Fuel Suppler(s)</t>
  </si>
  <si>
    <t>Secondary Fuel Delivery Method (e.g., Truck, pipeline, rail)</t>
  </si>
  <si>
    <t>Dual Fuel Capable</t>
  </si>
  <si>
    <t>Fuel Load Operation on Secondary Fuel</t>
  </si>
  <si>
    <t>Time to Switchover to Secondary Fuel (minutes)</t>
  </si>
  <si>
    <t>Operational Limitations on Secondary Fuel (e.g., Limited run hours/year, reduced output (MW) on secondary fuel)</t>
  </si>
  <si>
    <t>Natural Gas Specifics (Complete if Natural Gas is Primary or Secondary Fuel)</t>
  </si>
  <si>
    <t>Minimum Pressure Required at Gas Metering/Interconnection Point (psig)</t>
  </si>
  <si>
    <t>Maximum Pressure at Gas Metering/Interconnection Point (psig)</t>
  </si>
  <si>
    <t>Minimum Pressure Required at Plant Burner Tip (psig)</t>
  </si>
  <si>
    <t>Proposed Interconnection and Metering Point: (Location and details of proposed pipeline interconnection and metering equipment at the Fuel Delivery Point)</t>
  </si>
  <si>
    <t>Gas Delivery Pressure (psig)</t>
  </si>
  <si>
    <t>Guaranteed by the Interconnecting Pipeline at the Fuel Delivery Point (MMBtu/day)</t>
  </si>
  <si>
    <t>Gas Pipeline Name(s)</t>
  </si>
  <si>
    <t>Natural Gas Quantities</t>
  </si>
  <si>
    <t>Maximum Daily Consumption for Electrical Generation - Primary Fuel (MMBtu/day)</t>
  </si>
  <si>
    <t>Maximum Hourly Consumption for Electrical Generation  - Primary Fuel(MMBtu/hour)</t>
  </si>
  <si>
    <t>Maximum Daily Consumption for Station Use - Primary Fuel (MMBtu/day)</t>
  </si>
  <si>
    <t>Maximum Hourly Consumption for Station Use - Primary Fuel (MMBtu/hour)</t>
  </si>
  <si>
    <t>Start Up Fuel Consmuption Hot Start to Minimum Load - offline for less than 8 hours (MMBtu/Start)</t>
  </si>
  <si>
    <t>Sart Up Fuel Consumption Warm Start to Minimum Load - offline for 8 to 48 hours (MMBtu/Start)</t>
  </si>
  <si>
    <t>Start up Fuel Consumption Cold Start - offline for greater than 48 hours (MMBtu/Start)</t>
  </si>
  <si>
    <t>Optional / Advanced Capabilities</t>
  </si>
  <si>
    <t>Hydrogen Blending Capability Percentage by Volume (%)</t>
  </si>
  <si>
    <t>Current Hydrogen Blending (if applicable) (e.g., currently blending at 2% by volume)</t>
  </si>
  <si>
    <t>Carbon Capture &amp; Sequestration (CCS) Capability</t>
  </si>
  <si>
    <t>CCS Capture Rate (%) (if applicable)</t>
  </si>
  <si>
    <t>CCS Storage Method (if applicable) (e.g., Geologic sequestration, Enhanced Oil Recovery (EOR)</t>
  </si>
  <si>
    <t>Status of CCS Project (if applicable)</t>
  </si>
  <si>
    <t>&lt;-- Select One, if applicable</t>
  </si>
  <si>
    <t>Primary Fuel Pricing Specifications</t>
  </si>
  <si>
    <r>
      <t>Primary Fuel Pricing Index/Basis:</t>
    </r>
    <r>
      <rPr>
        <sz val="9"/>
        <color theme="1"/>
        <rFont val="Arial"/>
        <family val="2"/>
      </rPr>
      <t xml:space="preserve"> (e.g., Henry Hub, Basis point differential, Specific supply agreement)</t>
    </r>
  </si>
  <si>
    <t>Explain the chosen index and its relevance to the proposed fuel source.</t>
  </si>
  <si>
    <t>Primary Fuel Price Formula: (Provide the full formula for calculating the fuel price over the contract term. Include all components, e.g., commodity, transportation, balancing, and any other fixed or variable charges.)   Example: Pt​=(Indext​+Basis)×(1+Escalationt​)+FixedFee</t>
  </si>
  <si>
    <t>Define all variables used in the formula.</t>
  </si>
  <si>
    <t>Primary Fuel Fixed Fee/Capacity Charge ($)</t>
  </si>
  <si>
    <t>Primary Fuel Fixed Fee/Capacity Period</t>
  </si>
  <si>
    <t>Primary Fuel Fixed Fee/Capacity Rate ($/period)</t>
  </si>
  <si>
    <t>Primary Fuel Variable Charge: (if applicable, $ per MMBtu)</t>
  </si>
  <si>
    <r>
      <t>Primary Fuel Transportation Costs:</t>
    </r>
    <r>
      <rPr>
        <sz val="9"/>
        <color theme="1"/>
        <rFont val="Arial"/>
        <family val="2"/>
      </rPr>
      <t xml:space="preserve"> (Specify how transportation costs are priced - fixed, variable, indexed, etc. Provide detailed breakdown.)</t>
    </r>
  </si>
  <si>
    <r>
      <t>Primary Fuel Delivery Charges/Fees:</t>
    </r>
    <r>
      <rPr>
        <sz val="9"/>
        <color theme="1"/>
        <rFont val="Arial"/>
        <family val="2"/>
      </rPr>
      <t xml:space="preserve"> (Any other charges associated with delivery to site.)</t>
    </r>
  </si>
  <si>
    <r>
      <t>Primary Fuel Imbalance Charges:</t>
    </r>
    <r>
      <rPr>
        <sz val="9"/>
        <color theme="1"/>
        <rFont val="Arial"/>
        <family val="2"/>
      </rPr>
      <t xml:space="preserve"> (Explain how imbalance charges are calculated and if proponent is responsible.)</t>
    </r>
  </si>
  <si>
    <t>Primary Fuel Minimum Take-or-Pay/Minimum Volume Commitment: (If applicable, specify volume and associated charges)</t>
  </si>
  <si>
    <t>Primary Fuel Storage Costs: (If applicable, e.g., on-site storage costs, storage capacity fees)</t>
  </si>
  <si>
    <t>Secondary Fuel Pricing Specifications</t>
  </si>
  <si>
    <r>
      <t>Secondary Fuel Pricing Index/Basis:</t>
    </r>
    <r>
      <rPr>
        <sz val="9"/>
        <color theme="1"/>
        <rFont val="Arial"/>
        <family val="2"/>
      </rPr>
      <t xml:space="preserve"> (If applicable, explain)</t>
    </r>
  </si>
  <si>
    <r>
      <t>Secondary Fuel Price Formula:</t>
    </r>
    <r>
      <rPr>
        <sz val="9"/>
        <color theme="1"/>
        <rFont val="Arial"/>
        <family val="2"/>
      </rPr>
      <t xml:space="preserve"> (If applicable, provide the full formula)</t>
    </r>
  </si>
  <si>
    <t>Primary Fuel Fixed Fee/Capacity Charge ($) (if applicable)</t>
  </si>
  <si>
    <t>Primary Fuel Fixed Fee/Capacity Period (if applicable)</t>
  </si>
  <si>
    <t>Primary Fuel Fixed Fee/Capacity Rate ($/period) (if applicable)</t>
  </si>
  <si>
    <t>Secondary Fuel Variable Charge: (if applicable, $ per MMBtu)</t>
  </si>
  <si>
    <r>
      <t>Secondary Fuel Transportation Costs:</t>
    </r>
    <r>
      <rPr>
        <sz val="9"/>
        <color theme="1"/>
        <rFont val="Arial"/>
        <family val="2"/>
      </rPr>
      <t xml:space="preserve"> (If applicable, breakdown)</t>
    </r>
  </si>
  <si>
    <r>
      <t>Secondary Fuel Delivery Charges/Fees:</t>
    </r>
    <r>
      <rPr>
        <sz val="9"/>
        <color theme="1"/>
        <rFont val="Arial"/>
        <family val="2"/>
      </rPr>
      <t xml:space="preserve"> (If applicable)</t>
    </r>
  </si>
  <si>
    <r>
      <t>Secondary Fuel Imbalance Charges:</t>
    </r>
    <r>
      <rPr>
        <sz val="9"/>
        <color theme="1"/>
        <rFont val="Arial"/>
        <family val="2"/>
      </rPr>
      <t xml:space="preserve"> (If applicable)</t>
    </r>
  </si>
  <si>
    <t>Secondary Fuel Minimum Take-or-Pay/Minimum Volume Commitment: (If applicable)</t>
  </si>
  <si>
    <t>Secondary Fuel Storage Costs: (If applicable)</t>
  </si>
  <si>
    <t>Additional Fuel Pricing Information</t>
  </si>
  <si>
    <r>
      <t>Fuel Hedging Strategy:</t>
    </r>
    <r>
      <rPr>
        <sz val="9"/>
        <color theme="1"/>
        <rFont val="Arial"/>
        <family val="2"/>
      </rPr>
      <t xml:space="preserve"> (Describe any proposed or existing fuel hedging strategies to manage price volatility. Include details on instruments, duration, and counter-parties.)</t>
    </r>
  </si>
  <si>
    <r>
      <t>Fuel Price Sensitivity Analysis:</t>
    </r>
    <r>
      <rPr>
        <sz val="9"/>
        <color theme="1"/>
        <rFont val="Arial"/>
        <family val="2"/>
      </rPr>
      <t xml:space="preserve"> (Describe how the proposed fuel price would react to changes in key underlying indices or market conditions. Provide scenarios.)</t>
    </r>
  </si>
  <si>
    <r>
      <t>Contract Term:</t>
    </r>
    <r>
      <rPr>
        <sz val="9"/>
        <color theme="1"/>
        <rFont val="Arial"/>
        <family val="2"/>
      </rPr>
      <t xml:space="preserve"> (Proposed length of fuel supply contract)</t>
    </r>
  </si>
  <si>
    <t xml:space="preserve">        </t>
  </si>
  <si>
    <t>Form 4.7 Emissions</t>
  </si>
  <si>
    <t>Emission Rates at Full Load on Primary Fuel</t>
  </si>
  <si>
    <t>Simple Cycle Mode (lbs/MMBtu)</t>
  </si>
  <si>
    <t>Combined Cycle Mode  (lbs/MMBtu)</t>
  </si>
  <si>
    <t>Specify Referenced Conditions for Full Load Emissions</t>
  </si>
  <si>
    <t>Sulfur Oxides (SOx)</t>
  </si>
  <si>
    <t>Nitrogen Oxides (NOx) (Post-Control)</t>
  </si>
  <si>
    <t>Carbon Dioxide (CO2)</t>
  </si>
  <si>
    <t>Carbon Monoxide (CO)</t>
  </si>
  <si>
    <t>Volatile Organic Compounds (VOC)</t>
  </si>
  <si>
    <t>Particulate Matter - PM10</t>
  </si>
  <si>
    <t>Particulate Matter - PM2.5</t>
  </si>
  <si>
    <t>Lead (Pb)</t>
  </si>
  <si>
    <t>Mercury (Hg)</t>
  </si>
  <si>
    <t>Emission Rates at Full Load on Secondary Fuel</t>
  </si>
  <si>
    <t>Emissions Control Technologies and Compliance</t>
  </si>
  <si>
    <t>Response/Value</t>
  </si>
  <si>
    <t>NOx Control Technologies (e.g., Selective Catalytic Reduction)</t>
  </si>
  <si>
    <t>SOx Control Technology(ies): (e.g., Flue Gas Desulfurization - FGD)</t>
  </si>
  <si>
    <t>Does the proposed project's emissions meet all applicable federal, state, and local air quality regulations?</t>
  </si>
  <si>
    <t>Please briefly describe the basis for compliance (e.g., assumed permit limits, expected performance):</t>
  </si>
  <si>
    <t>Form 4.8 Interconnection Details</t>
  </si>
  <si>
    <t>Generator Interconnection Detals</t>
  </si>
  <si>
    <t>Point of Interconnection (POI) Name or Substation</t>
  </si>
  <si>
    <t>Voltage Level (kV)</t>
  </si>
  <si>
    <t>Generator Rated Capacity (MW)</t>
  </si>
  <si>
    <t>Target Interconnection Date</t>
  </si>
  <si>
    <t>Expected Commerical Operation Date (COD)</t>
  </si>
  <si>
    <t>Length of Gen Tie to Point of Interconnection (miles)</t>
  </si>
  <si>
    <t>Interconnection Configuration (e.g., Radial, Looped)</t>
  </si>
  <si>
    <t>Study Information</t>
  </si>
  <si>
    <t>If yes, Cluster Study Name/ID</t>
  </si>
  <si>
    <t>Most Recent Study Type (e.g., System Impact Study, Faclitiites Study)</t>
  </si>
  <si>
    <t>Most Recent Study Completion Date</t>
  </si>
  <si>
    <t>Link to Study Report (if applicable)</t>
  </si>
  <si>
    <t>Network Upgrade Description (Summary)</t>
  </si>
  <si>
    <t>Wheeling Details (if applicable)</t>
  </si>
  <si>
    <t>Wheeling Provider (if applicable)</t>
  </si>
  <si>
    <t>Point of Delivery (POD) (if different from POI)</t>
  </si>
  <si>
    <t>Wheeling Loss from POI to POD (%)</t>
  </si>
  <si>
    <r>
      <t>Wheeling Agreement Status (</t>
    </r>
    <r>
      <rPr>
        <sz val="9"/>
        <color theme="1"/>
        <rFont val="Arial"/>
        <family val="2"/>
      </rPr>
      <t>e.g., Not Started, Under Negotiation, Executed)</t>
    </r>
  </si>
  <si>
    <t>Form 5.1 PPA / ESA Bid Pricing</t>
  </si>
  <si>
    <t>Tax Credit Assumptions Included in Pricing</t>
  </si>
  <si>
    <t>Primary Technology</t>
  </si>
  <si>
    <t>Secondary Technology</t>
  </si>
  <si>
    <t>ITC or PTC Assumed In Pricing</t>
  </si>
  <si>
    <t>PTC Rate Included in Pricing if applicable ($/MWh)</t>
  </si>
  <si>
    <t>ITC Rate Included in Pricing if applicable (%)</t>
  </si>
  <si>
    <t>Escalation Rate Included in Table Below</t>
  </si>
  <si>
    <t>Annual Energy Payment Escalation Rate, % if applicable</t>
  </si>
  <si>
    <t>Expected Annual Energy P50 (Net AC MWh)</t>
  </si>
  <si>
    <t>Capacity (MW)</t>
  </si>
  <si>
    <t>*Energy Payment Rate including federal tax incentive.</t>
  </si>
  <si>
    <t>Cost per Start ($)</t>
  </si>
  <si>
    <t>Estimated Annual Starts (#/Yr)</t>
  </si>
  <si>
    <t>Total Expected Start Cost Payments</t>
  </si>
  <si>
    <t>Other</t>
  </si>
  <si>
    <t>Expected Energy (MWh)</t>
  </si>
  <si>
    <t>Form 5.2 Company Ownership Bid Pricing</t>
  </si>
  <si>
    <t>Capacity</t>
  </si>
  <si>
    <t>Capacity (MWac)</t>
  </si>
  <si>
    <t>Capital Costs</t>
  </si>
  <si>
    <t>Total Overnight Capital Cost ($)</t>
  </si>
  <si>
    <t>Taxes ($)</t>
  </si>
  <si>
    <t>Total Overnight Capital Cost ($/kW)</t>
  </si>
  <si>
    <t>Ongoing Cost Calculation Assumptions</t>
  </si>
  <si>
    <t>Annual Generation (MWh)</t>
  </si>
  <si>
    <t>Annual Capacity Factor (%)</t>
  </si>
  <si>
    <t>Included Annual Start Costs ($) - If applicable</t>
  </si>
  <si>
    <t>Monthly Schedule of Payments - Primary Technology</t>
  </si>
  <si>
    <t>Monthly Schedule of Payments - Secondary Technology</t>
  </si>
  <si>
    <t>Payment Date (mm/dd/yyyy)</t>
  </si>
  <si>
    <t>Generation Related Payments ($)</t>
  </si>
  <si>
    <t>Generator Interconnection Payments ($)</t>
  </si>
  <si>
    <t>Transmission / Network Upgrade Payments ($)</t>
  </si>
  <si>
    <t>Fuel Infrastructure Payments ($)</t>
  </si>
  <si>
    <t>Land Purchase Payments ($)</t>
  </si>
  <si>
    <t>Other Project Related Payments ($)</t>
  </si>
  <si>
    <t>Total Payments ($)</t>
  </si>
  <si>
    <t>Total</t>
  </si>
  <si>
    <t>Annual Cost Projections Post-COD - Primary Technology</t>
  </si>
  <si>
    <t>Annual Cost Projections Post-COD - Secondary Technology</t>
  </si>
  <si>
    <t>FOM 
($/yr)</t>
  </si>
  <si>
    <t>Ongoing CapX ($/yr)</t>
  </si>
  <si>
    <t>VOM 
($/MWh)</t>
  </si>
  <si>
    <t>Fuel Service Charges ($/MMBtu)</t>
  </si>
  <si>
    <r>
      <t xml:space="preserve">Start Cost ($/start)
</t>
    </r>
    <r>
      <rPr>
        <b/>
        <i/>
        <sz val="10"/>
        <color theme="0"/>
        <rFont val="Arial"/>
        <family val="2"/>
      </rPr>
      <t>Not Included in FOM or CapX</t>
    </r>
  </si>
  <si>
    <t>Other Fixed Costs ($/yr)</t>
  </si>
  <si>
    <t>Other Variable Costs ($/MWh)</t>
  </si>
  <si>
    <t/>
  </si>
  <si>
    <t>Min</t>
  </si>
  <si>
    <t>Max</t>
  </si>
  <si>
    <t>Company Classification</t>
  </si>
  <si>
    <t>Operation Type</t>
  </si>
  <si>
    <t>General Number</t>
  </si>
  <si>
    <t>Turbine Configuartion</t>
  </si>
  <si>
    <t>Raw Number</t>
  </si>
  <si>
    <t>Utility (Retail Serving)</t>
  </si>
  <si>
    <t>Baseload</t>
  </si>
  <si>
    <t>1x1</t>
  </si>
  <si>
    <t>Percent</t>
  </si>
  <si>
    <t>Independent Power Producer</t>
  </si>
  <si>
    <t>Intermediate</t>
  </si>
  <si>
    <t>2x1</t>
  </si>
  <si>
    <t>Small Number</t>
  </si>
  <si>
    <t>Small Power Producer</t>
  </si>
  <si>
    <t>Peaking</t>
  </si>
  <si>
    <t>3x1</t>
  </si>
  <si>
    <t>Neg to Pos</t>
  </si>
  <si>
    <t>Cogenerator</t>
  </si>
  <si>
    <t>Development</t>
  </si>
  <si>
    <t>4x1</t>
  </si>
  <si>
    <t>Days</t>
  </si>
  <si>
    <t>Other (if other please explain)</t>
  </si>
  <si>
    <t>Permitted</t>
  </si>
  <si>
    <t>PPA Type</t>
  </si>
  <si>
    <t>Neg to Pos Large</t>
  </si>
  <si>
    <t>Under Construction</t>
  </si>
  <si>
    <t>New Project</t>
  </si>
  <si>
    <t>Project Dispatchability</t>
  </si>
  <si>
    <t>Lat.</t>
  </si>
  <si>
    <t>Proposal Number</t>
  </si>
  <si>
    <t>Operational</t>
  </si>
  <si>
    <t>Existing Project (As-Is)</t>
  </si>
  <si>
    <t>AGC</t>
  </si>
  <si>
    <t>Mounting</t>
  </si>
  <si>
    <t>Mounting Orientation</t>
  </si>
  <si>
    <t>Long.</t>
  </si>
  <si>
    <t>Existing Project (Repower)</t>
  </si>
  <si>
    <t>Fully Dispatchable</t>
  </si>
  <si>
    <t>Fixed Tilt</t>
  </si>
  <si>
    <t>One-in Portait (1P)</t>
  </si>
  <si>
    <t>Generation</t>
  </si>
  <si>
    <t>Partially Dispatchable for Curltailment - Curtailment Dispatch Flexibility</t>
  </si>
  <si>
    <t>1-Axis Tracking</t>
  </si>
  <si>
    <t>Two-in-Portrait (2P)</t>
  </si>
  <si>
    <t>Period</t>
  </si>
  <si>
    <t>Battery Units</t>
  </si>
  <si>
    <t>Non-dispatchable</t>
  </si>
  <si>
    <t>2-Axis Tracking</t>
  </si>
  <si>
    <t>Two-in-Landscape</t>
  </si>
  <si>
    <t>Years</t>
  </si>
  <si>
    <t>Other (Describe in Notes)</t>
  </si>
  <si>
    <t>Month</t>
  </si>
  <si>
    <t>Cycles</t>
  </si>
  <si>
    <t>Corresponding Tech Tab</t>
  </si>
  <si>
    <t>Year</t>
  </si>
  <si>
    <t>Solar</t>
  </si>
  <si>
    <t>ITC vs PTC</t>
  </si>
  <si>
    <t>ITC</t>
  </si>
  <si>
    <t>Renewable Resource Type</t>
  </si>
  <si>
    <t>Thermal</t>
  </si>
  <si>
    <t>PTC</t>
  </si>
  <si>
    <t>Please Contact EPE</t>
  </si>
  <si>
    <t>None</t>
  </si>
  <si>
    <t>Binary</t>
  </si>
  <si>
    <t>Geothermal</t>
  </si>
  <si>
    <t>Included</t>
  </si>
  <si>
    <t>Biomass</t>
  </si>
  <si>
    <t>No</t>
  </si>
  <si>
    <t>Excluded</t>
  </si>
  <si>
    <t>Central</t>
  </si>
  <si>
    <t>Biogas</t>
  </si>
  <si>
    <t>String</t>
  </si>
  <si>
    <t>Hydropower</t>
  </si>
  <si>
    <t>Fuel Cells</t>
  </si>
  <si>
    <t>Self-build</t>
  </si>
  <si>
    <t>Mono-PERC</t>
  </si>
  <si>
    <t>Proposal Arrangement Type</t>
  </si>
  <si>
    <t>Corresponding Pricing Tab</t>
  </si>
  <si>
    <t>Build Transfer Agreement</t>
  </si>
  <si>
    <t>Bifacial</t>
  </si>
  <si>
    <t>PPA / ESA</t>
  </si>
  <si>
    <t>Asset Purchase Agreement</t>
  </si>
  <si>
    <t>Thin-film</t>
  </si>
  <si>
    <t>HJT</t>
  </si>
  <si>
    <t>PPA / ESA with Transfer Option</t>
  </si>
  <si>
    <t>5.1 PPA-ESA Bid Pricing AND 5.2 Ownership Bid Pricing</t>
  </si>
  <si>
    <t>MWh</t>
  </si>
  <si>
    <t>TOPCon</t>
  </si>
  <si>
    <t>kWh</t>
  </si>
  <si>
    <t>Other (specify)</t>
  </si>
  <si>
    <t>Texas</t>
  </si>
  <si>
    <t>Thermal Operating Configuration</t>
  </si>
  <si>
    <t>Thermal Turbine Type</t>
  </si>
  <si>
    <t>New Mexico</t>
  </si>
  <si>
    <t>Frame Gas Turbine</t>
  </si>
  <si>
    <t>Aeroderivative Gas Turbine</t>
  </si>
  <si>
    <t>Renewable Resource</t>
  </si>
  <si>
    <t>Fuel Types</t>
  </si>
  <si>
    <t>Reciprocating Engine</t>
  </si>
  <si>
    <t>Grid</t>
  </si>
  <si>
    <t>Racking Type</t>
  </si>
  <si>
    <t>Natural Gas</t>
  </si>
  <si>
    <t>Internal Combustion</t>
  </si>
  <si>
    <t>Fixed-Tilt</t>
  </si>
  <si>
    <t>LNG</t>
  </si>
  <si>
    <t>Steam Turbine</t>
  </si>
  <si>
    <t>Primary</t>
  </si>
  <si>
    <t>Single-Axis Tracker</t>
  </si>
  <si>
    <t>DFO</t>
  </si>
  <si>
    <t>Secondary</t>
  </si>
  <si>
    <t>Dual-Axis Tracker</t>
  </si>
  <si>
    <t>LPG</t>
  </si>
  <si>
    <t>Cooling System Type</t>
  </si>
  <si>
    <t>Tertiary</t>
  </si>
  <si>
    <t>Hydrogen</t>
  </si>
  <si>
    <t>Wet (evaporative)</t>
  </si>
  <si>
    <t>Dry (air-cooled)</t>
  </si>
  <si>
    <t>Racking Orientation</t>
  </si>
  <si>
    <t>Backup Fuel Supply Options</t>
  </si>
  <si>
    <t>Hybrid</t>
  </si>
  <si>
    <t>Portrait</t>
  </si>
  <si>
    <t>On-Site Storage</t>
  </si>
  <si>
    <t>Inlet</t>
  </si>
  <si>
    <t>Landscape</t>
  </si>
  <si>
    <t>Fuel Delivery</t>
  </si>
  <si>
    <t>Feasibility Study</t>
  </si>
  <si>
    <t>Permitting</t>
  </si>
  <si>
    <t>Spring Ambient Conditions Assumed Below (temp/humidity)</t>
  </si>
  <si>
    <t>Fall Ambient Conditions Assumed Below (temp/humidity)</t>
  </si>
  <si>
    <t>Winter Ambient Conditions Assumed Below (temp/humidity)</t>
  </si>
  <si>
    <t xml:space="preserve">Simple Cycle  </t>
  </si>
  <si>
    <t xml:space="preserve">Combined Cycle  </t>
  </si>
  <si>
    <t>Network Upgrade Cost Estimate from 3rd party study ($)</t>
  </si>
  <si>
    <t>Network Upgrade Cost Estimate from EPE study ($)</t>
  </si>
  <si>
    <t>Energy Payment Rate - Including Transmission Network Upgrades ($/MWh)</t>
  </si>
  <si>
    <t>Energy Payment Rate - Excluding Transmission Network Upgrades ($/MWh)*</t>
  </si>
  <si>
    <t>Total Expected Annual Energy Payment - Excluding Transmission Network Upgrades ($)</t>
  </si>
  <si>
    <t>Total Expected Annual Energy Payment - Including Transmission Network Upgrades ($)</t>
  </si>
  <si>
    <t>Capacity Payment Rate - Excluding Transmission Network Upgrades ($/kW-mo)</t>
  </si>
  <si>
    <t>Capacity Payment Rate - Including Transmission Network Upgrades ($/kW-mo)</t>
  </si>
  <si>
    <t>Total Expected Capacity Payment Rate - Excluding Transmission Network Upgrades ($)</t>
  </si>
  <si>
    <t>Total Expected Capacity Payment Rate - Including Transmission Network Upgrades ($)</t>
  </si>
  <si>
    <t>Prepared in Collaboration with</t>
  </si>
  <si>
    <t>El Paso Electric (EPE) RFP Bid Request</t>
  </si>
  <si>
    <t>Does project include a third party/independent study?</t>
  </si>
  <si>
    <t>EPE Study</t>
  </si>
  <si>
    <t>Independent/3rd Party</t>
  </si>
  <si>
    <t>Selected Transmission Network Upgrade</t>
  </si>
  <si>
    <t>Amount ($)</t>
  </si>
  <si>
    <t>Does price include a fully executed/costed generator interconnection study performed by EPE?</t>
  </si>
  <si>
    <t>Total Installed Cost Including Transmission Network Upgrades ($/kW)</t>
  </si>
  <si>
    <t>Total Installed Cost Excluding Transmission Network Upgrades ($/kW)</t>
  </si>
  <si>
    <t>Total Installed Cost Including Transmission Network Upgrades ($)</t>
  </si>
  <si>
    <t>Total Installed Cost Excluding Transmission Network Upgrades ($)</t>
  </si>
  <si>
    <t>This signature ceritifies that all pricing herein is inclusive of all associated costs.</t>
  </si>
  <si>
    <t>Bid Security/Guarantee - Amount (e.g., $500,000)</t>
  </si>
  <si>
    <t>Bid Security/Guarantee -Type (e.g., Bid Bond, Letter of Credit)</t>
  </si>
  <si>
    <t>Bid Security/Guarantee -Validity period (e.g., 180 days from bid submission date)</t>
  </si>
  <si>
    <t>Please confirm your proposal meets the following requirement of the RFP, "Following the proposal due date, EPE will only allow pricing reopeners that align specifically with changes to import tariffs or federal legislation (such as tax law)."</t>
  </si>
  <si>
    <t>Please confirm your proposal meets the following requirement of the RPF, "Where available, Bidders proposing a long-term PPA or ESA must include a redlined copy of the applicable EPE form of PPA/ESA as a formal attachment. This redline must clearly indicate all proposed changes and serves as a primary basis for project evaluation.
Each proposal must be a stand-alone document; EPE will not consider external references, prior agreements, or previous contract versions as a substitute for a completed redline. Any proposal that fails to provide a comprehensive, project-specific redline of the current RFP forms will be deemed non-responsive and incomplete. If the Bidder is proposing a short- term PPA or a PPA for an existing resource, please use the EPE forms as a guide in the bid submittals, understanding that EPE will negotiate with any short-listed Bidder the appropriate modifications to these forms."</t>
  </si>
  <si>
    <t>Please confirm that your proposal contains all requirements listed in 7.1.3 of the RFP.</t>
  </si>
  <si>
    <t>Is this project at an existing POI (i.e., a surplus interconnection)?</t>
  </si>
  <si>
    <t>If, yes, please state the name of the existing resource behind the POI.</t>
  </si>
  <si>
    <t>If yes, what is the maximum injection capacity at the POI? (MW)</t>
  </si>
  <si>
    <t>If yes, what is the existing installed capcaity at the POI? (MW)</t>
  </si>
  <si>
    <t>First Year PPA Cost per Technology Excluding Transmission Network Upgrades ($/MWh)</t>
  </si>
  <si>
    <t>First Year PPA Cost per Technology Including Transmission Network Upgrades ($/MWh)</t>
  </si>
  <si>
    <t>First Year ESA Cost per Technology Excluding Transmission Network Upgrades ($/kW-mo)</t>
  </si>
  <si>
    <t>First Year ESA Cost per Technology Including Transmission Network Upgrades ($/kW-mo)</t>
  </si>
  <si>
    <t>Form 1 Bidder Checklist</t>
  </si>
  <si>
    <t>Cluster Study Participation</t>
  </si>
  <si>
    <t>Annual Capacity Payment Esclation Rate % if applicable</t>
  </si>
  <si>
    <t>Data pulled from interconnection details tab</t>
  </si>
  <si>
    <t>If project does NOT include Cluster Study, fill in ONLY Column D</t>
  </si>
  <si>
    <t>If project includes EPE Cluster Study, fill in ONLY Column E</t>
  </si>
  <si>
    <t>If project includes Third Party Cluster Study, fill in BOTH Column D and Column E</t>
  </si>
  <si>
    <t>Note: To streamline reporting, EPE requests that hybrid projects list the co-located resource (e.g., solar) as the primary technology and the battery energy storage component as the secondary project.</t>
  </si>
  <si>
    <t>Degradation Info</t>
  </si>
  <si>
    <t>Start Costs (Per Turbine)</t>
  </si>
  <si>
    <r>
      <t xml:space="preserve">Degradation Info - </t>
    </r>
    <r>
      <rPr>
        <b/>
        <sz val="9"/>
        <color rgb="FF0000FF"/>
        <rFont val="Arial"/>
        <family val="2"/>
      </rPr>
      <t>Fill in table at bottom of page</t>
    </r>
  </si>
  <si>
    <r>
      <t>Note: Please identify any additional proposals the bidder has submitted that are mutually exclusive to this proposal (</t>
    </r>
    <r>
      <rPr>
        <b/>
        <i/>
        <sz val="12"/>
        <color rgb="FF0000FF"/>
        <rFont val="Aptos Narrow"/>
        <family val="2"/>
        <scheme val="minor"/>
      </rPr>
      <t>only one</t>
    </r>
    <r>
      <rPr>
        <b/>
        <sz val="12"/>
        <color rgb="FF0000FF"/>
        <rFont val="Aptos Narrow"/>
        <family val="2"/>
        <scheme val="minor"/>
      </rPr>
      <t xml:space="preserve"> proposed project can be selected). For example, if this proposal differs from another proposal only by COD, configuration (stand alone solar vs hybrid solar + storage), nameplate capacity, etc.</t>
    </r>
  </si>
  <si>
    <t>Summer Ambient Conditions Assumed Below (temp/humidity)</t>
  </si>
  <si>
    <t>Does the inverter have grid forming capability?</t>
  </si>
  <si>
    <t>If project does NOT include Cluster Study, fill in ONLY Column I</t>
  </si>
  <si>
    <t>If project includes EPE Cluster Study, fill in ONLY Column J</t>
  </si>
  <si>
    <t>If project includes Third Party Cluster Study, fill in BOTH Column I and Column J</t>
  </si>
  <si>
    <t xml:space="preserve">Note:
Production profiles provided should be certified by a third party. All losses should be reflected in the profile and profiles should be AC. Hybrid projects shall separate renewable generation from storage charging/discharging. </t>
  </si>
  <si>
    <t>RTE (%)</t>
  </si>
  <si>
    <t>Inputs for Secondary Technology Estimated Hourly Generation - P50 (MWh) in Column AB ---&gt;</t>
  </si>
  <si>
    <t>POI Location (Decimal Degrees)</t>
  </si>
  <si>
    <t>Profile Total (MWh)</t>
  </si>
  <si>
    <t>Please select "Yes" or "No" from dropdown menu.</t>
  </si>
  <si>
    <t>Values in the table below should include the effects of both degradation and augmentation.</t>
  </si>
  <si>
    <t>Only fill in this column if EPE study or Third Party study is available. Transmission Network Upgrade should reflect 4.8 Interconnection Details</t>
  </si>
  <si>
    <r>
      <t xml:space="preserve">Solar DC:AC Ratio (at Inverter) (# </t>
    </r>
    <r>
      <rPr>
        <b/>
        <sz val="9"/>
        <color theme="1"/>
        <rFont val="Arial"/>
        <family val="2"/>
      </rPr>
      <t xml:space="preserve">: </t>
    </r>
    <r>
      <rPr>
        <sz val="9"/>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</si>
</sst>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d/yyyy\ hh:mm"/>
    <numFmt numFmtId="165" formatCode="mmmm\ dd\,\ yyyy"/>
    <numFmt numFmtId="166" formatCode="#\)"/>
    <numFmt numFmtId="167" formatCode="[$-409]mmmm\ d\,\ yyyy;@"/>
    <numFmt numFmtId="168" formatCode="0.000"/>
    <numFmt numFmtId="169" formatCode="0.0%"/>
    <numFmt numFmtId="170" formatCode="\(###\)\-###\-####"/>
    <numFmt numFmtId="171" formatCode="&quot;$&quot;#,##0.00"/>
    <numFmt numFmtId="172" formatCode="0.0000%"/>
    <numFmt numFmtId="173" formatCode="#,##0.000"/>
    <numFmt numFmtId="174" formatCode="0_);[Red]\(0\)"/>
    <numFmt numFmtId="175" formatCode="0.00_);[Red]\(0.00\)"/>
  </numFmts>
  <fonts count="93" x14ac:knownFonts="1">
    <font>
      <sz val="9"/>
      <color theme="1"/>
      <name val="Arial"/>
      <family val="2"/>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1"/>
      <color theme="1"/>
      <name val="Aptos Narrow"/>
      <family val="2"/>
      <scheme val="minor"/>
    </font>
    <font>
      <sz val="10"/>
      <color theme="1"/>
      <name val="Aptos Narrow"/>
      <family val="2"/>
      <scheme val="minor"/>
    </font>
    <font>
      <sz val="9"/>
      <color theme="1"/>
      <name val="Arial"/>
      <family val="2"/>
    </font>
    <font>
      <sz val="11"/>
      <color theme="0"/>
      <name val="Aptos Narrow"/>
      <family val="2"/>
      <scheme val="minor"/>
    </font>
    <font>
      <sz val="9"/>
      <name val="Aptos Narrow"/>
      <family val="2"/>
      <scheme val="minor"/>
    </font>
    <font>
      <i/>
      <sz val="9"/>
      <name val="Aptos Narrow"/>
      <family val="2"/>
      <scheme val="minor"/>
    </font>
    <font>
      <b/>
      <sz val="9"/>
      <color theme="0"/>
      <name val="Aptos Narrow"/>
      <family val="2"/>
      <scheme val="minor"/>
    </font>
    <font>
      <sz val="9"/>
      <color rgb="FFE85F31"/>
      <name val="Aptos Narrow"/>
      <family val="2"/>
      <scheme val="minor"/>
    </font>
    <font>
      <sz val="9"/>
      <color rgb="FF9C0006"/>
      <name val="Aptos Narrow"/>
      <family val="2"/>
      <scheme val="minor"/>
    </font>
    <font>
      <sz val="9"/>
      <color rgb="FF006100"/>
      <name val="Aptos Narrow"/>
      <family val="2"/>
      <scheme val="minor"/>
    </font>
    <font>
      <sz val="9"/>
      <color rgb="FF9C5700"/>
      <name val="Aptos Narrow"/>
      <family val="2"/>
      <scheme val="minor"/>
    </font>
    <font>
      <b/>
      <i/>
      <sz val="9"/>
      <color theme="6" tint="-0.24994659260841701"/>
      <name val="Aptos Narrow"/>
      <family val="2"/>
      <scheme val="minor"/>
    </font>
    <font>
      <b/>
      <sz val="9"/>
      <color theme="1"/>
      <name val="Aptos Narrow"/>
      <family val="2"/>
      <scheme val="minor"/>
    </font>
    <font>
      <i/>
      <sz val="9"/>
      <color theme="1" tint="0.499984740745262"/>
      <name val="Aptos Narrow"/>
      <family val="2"/>
      <scheme val="minor"/>
    </font>
    <font>
      <b/>
      <sz val="22"/>
      <color theme="3"/>
      <name val="Aptos Display"/>
      <family val="2"/>
      <scheme val="major"/>
    </font>
    <font>
      <i/>
      <sz val="9"/>
      <color theme="1"/>
      <name val="Arial"/>
      <family val="2"/>
    </font>
    <font>
      <b/>
      <i/>
      <u val="double"/>
      <sz val="9"/>
      <color theme="0"/>
      <name val="Aptos Narrow"/>
      <family val="2"/>
      <scheme val="minor"/>
    </font>
    <font>
      <sz val="9"/>
      <color theme="1"/>
      <name val="Aptos Narrow"/>
      <family val="2"/>
      <scheme val="minor"/>
    </font>
    <font>
      <b/>
      <i/>
      <sz val="14"/>
      <color theme="3"/>
      <name val="Aptos Display"/>
      <family val="2"/>
      <scheme val="major"/>
    </font>
    <font>
      <b/>
      <sz val="14"/>
      <color rgb="FF0000FF"/>
      <name val="Calibri"/>
      <family val="2"/>
    </font>
    <font>
      <sz val="11"/>
      <color theme="1"/>
      <name val="Calibri"/>
      <family val="2"/>
    </font>
    <font>
      <sz val="14"/>
      <color theme="1"/>
      <name val="Calibri"/>
      <family val="2"/>
    </font>
    <font>
      <sz val="10"/>
      <name val="Arial"/>
      <family val="2"/>
    </font>
    <font>
      <b/>
      <sz val="14"/>
      <color indexed="9"/>
      <name val="Arial"/>
      <family val="2"/>
    </font>
    <font>
      <b/>
      <sz val="10"/>
      <name val="Arial"/>
      <family val="2"/>
    </font>
    <font>
      <b/>
      <sz val="12"/>
      <name val="Arial"/>
      <family val="2"/>
    </font>
    <font>
      <sz val="12"/>
      <name val="Arial"/>
      <family val="2"/>
    </font>
    <font>
      <i/>
      <sz val="10"/>
      <name val="Arial"/>
      <family val="2"/>
    </font>
    <font>
      <u/>
      <sz val="10"/>
      <color theme="10"/>
      <name val="Arial"/>
      <family val="2"/>
    </font>
    <font>
      <i/>
      <sz val="10"/>
      <color rgb="FFFF0000"/>
      <name val="Arial"/>
      <family val="2"/>
    </font>
    <font>
      <b/>
      <i/>
      <sz val="18"/>
      <color theme="3"/>
      <name val="Aptos Display"/>
      <family val="2"/>
      <scheme val="major"/>
    </font>
    <font>
      <sz val="10"/>
      <color theme="0"/>
      <name val="Arial"/>
      <family val="2"/>
    </font>
    <font>
      <sz val="8"/>
      <color theme="0" tint="-0.499984740745262"/>
      <name val="Arial"/>
      <family val="2"/>
    </font>
    <font>
      <sz val="8"/>
      <color indexed="8"/>
      <name val="Arial"/>
      <family val="2"/>
    </font>
    <font>
      <sz val="8"/>
      <name val="Arial"/>
      <family val="2"/>
    </font>
    <font>
      <u/>
      <sz val="8"/>
      <color theme="0" tint="-0.499984740745262"/>
      <name val="Arial"/>
      <family val="2"/>
    </font>
    <font>
      <b/>
      <sz val="10"/>
      <color rgb="FFFF0000"/>
      <name val="Arial"/>
      <family val="2"/>
    </font>
    <font>
      <i/>
      <sz val="11"/>
      <color theme="1"/>
      <name val="Aptos Narrow"/>
      <family val="2"/>
      <scheme val="minor"/>
    </font>
    <font>
      <b/>
      <sz val="16"/>
      <name val="Arial"/>
      <family val="2"/>
    </font>
    <font>
      <b/>
      <sz val="12"/>
      <color theme="1"/>
      <name val="Aptos Narrow"/>
      <family val="2"/>
      <scheme val="minor"/>
    </font>
    <font>
      <sz val="11"/>
      <name val="Arial"/>
      <family val="2"/>
    </font>
    <font>
      <sz val="11"/>
      <color rgb="FF000000"/>
      <name val="Arial"/>
      <family val="2"/>
    </font>
    <font>
      <sz val="8"/>
      <color rgb="FFFF0000"/>
      <name val="Arial"/>
      <family val="2"/>
    </font>
    <font>
      <u/>
      <sz val="11"/>
      <color theme="10"/>
      <name val="Aptos Narrow"/>
      <family val="2"/>
      <scheme val="minor"/>
    </font>
    <font>
      <sz val="18"/>
      <name val="Arial"/>
      <family val="2"/>
    </font>
    <font>
      <b/>
      <i/>
      <sz val="9"/>
      <color theme="1" tint="0.499984740745262"/>
      <name val="Aptos Narrow"/>
      <family val="2"/>
      <scheme val="minor"/>
    </font>
    <font>
      <b/>
      <sz val="14"/>
      <color theme="9"/>
      <name val="Calibri"/>
      <family val="2"/>
    </font>
    <font>
      <sz val="9"/>
      <color theme="0"/>
      <name val="Aptos Narrow"/>
      <family val="2"/>
      <scheme val="minor"/>
    </font>
    <font>
      <u/>
      <sz val="9"/>
      <color theme="11"/>
      <name val="Arial"/>
      <family val="2"/>
    </font>
    <font>
      <b/>
      <sz val="11"/>
      <color theme="0"/>
      <name val="Aptos Narrow"/>
      <family val="2"/>
      <scheme val="minor"/>
    </font>
    <font>
      <b/>
      <sz val="14"/>
      <name val="Aptos Narrow"/>
      <family val="2"/>
      <scheme val="minor"/>
    </font>
    <font>
      <b/>
      <sz val="13"/>
      <color theme="3"/>
      <name val="Aptos Narrow"/>
      <family val="2"/>
      <scheme val="minor"/>
    </font>
    <font>
      <b/>
      <sz val="11"/>
      <color theme="3"/>
      <name val="Aptos Narrow"/>
      <family val="2"/>
      <scheme val="minor"/>
    </font>
    <font>
      <b/>
      <i/>
      <sz val="10"/>
      <color theme="3"/>
      <name val="Aptos Narrow"/>
      <family val="2"/>
      <scheme val="minor"/>
    </font>
    <font>
      <b/>
      <i/>
      <u/>
      <sz val="9"/>
      <color theme="9"/>
      <name val="Arial"/>
      <family val="2"/>
    </font>
    <font>
      <b/>
      <i/>
      <sz val="9"/>
      <color theme="1"/>
      <name val="Arial"/>
      <family val="2"/>
    </font>
    <font>
      <b/>
      <sz val="10"/>
      <color theme="0"/>
      <name val="Arial"/>
      <family val="2"/>
    </font>
    <font>
      <sz val="9"/>
      <name val="Arial"/>
      <family val="2"/>
    </font>
    <font>
      <b/>
      <i/>
      <sz val="10"/>
      <color theme="0"/>
      <name val="Arial"/>
      <family val="2"/>
    </font>
    <font>
      <b/>
      <sz val="9"/>
      <name val="Arial"/>
      <family val="2"/>
    </font>
    <font>
      <b/>
      <sz val="12"/>
      <color theme="3"/>
      <name val="Aptos Display"/>
      <family val="2"/>
      <scheme val="major"/>
    </font>
    <font>
      <b/>
      <sz val="10"/>
      <color theme="1"/>
      <name val="Arial"/>
      <family val="2"/>
    </font>
    <font>
      <b/>
      <i/>
      <sz val="12"/>
      <color theme="3"/>
      <name val="Aptos Display"/>
      <family val="2"/>
      <scheme val="major"/>
    </font>
    <font>
      <b/>
      <sz val="11"/>
      <color theme="1"/>
      <name val="Aptos Narrow"/>
      <family val="2"/>
      <scheme val="minor"/>
    </font>
    <font>
      <b/>
      <i/>
      <sz val="12"/>
      <name val="Aptos Narrow"/>
      <family val="2"/>
    </font>
    <font>
      <i/>
      <sz val="9"/>
      <color theme="1"/>
      <name val="Aptos Narrow"/>
      <family val="2"/>
      <scheme val="minor"/>
    </font>
    <font>
      <b/>
      <sz val="10"/>
      <color theme="3"/>
      <name val="Arial"/>
      <family val="2"/>
    </font>
    <font>
      <sz val="14"/>
      <color theme="1"/>
      <name val="Arial"/>
      <family val="2"/>
    </font>
    <font>
      <sz val="14"/>
      <color theme="1"/>
      <name val="Aptos Narrow"/>
      <family val="2"/>
      <scheme val="minor"/>
    </font>
    <font>
      <sz val="9"/>
      <color theme="0"/>
      <name val="Arial"/>
      <family val="2"/>
    </font>
    <font>
      <sz val="12"/>
      <color theme="0"/>
      <name val="Arial"/>
      <family val="2"/>
    </font>
    <font>
      <sz val="9"/>
      <name val="Aptos Narrow"/>
      <family val="2"/>
      <scheme val="minor"/>
    </font>
    <font>
      <b/>
      <i/>
      <sz val="14"/>
      <color rgb="FFFF0000"/>
      <name val="Aptos Display"/>
      <family val="2"/>
      <scheme val="major"/>
    </font>
    <font>
      <b/>
      <i/>
      <sz val="11"/>
      <color theme="1"/>
      <name val="Aptos Narrow"/>
      <family val="2"/>
      <scheme val="minor"/>
    </font>
    <font>
      <sz val="11"/>
      <color rgb="FFFF0000"/>
      <name val="Aptos Narrow"/>
      <family val="2"/>
      <scheme val="minor"/>
    </font>
    <font>
      <sz val="9"/>
      <color theme="0" tint="-0.14999847407452621"/>
      <name val="Aptos Narrow"/>
      <family val="2"/>
      <scheme val="minor"/>
    </font>
    <font>
      <b/>
      <sz val="12"/>
      <color rgb="FF0000FF"/>
      <name val="Aptos Narrow"/>
      <family val="2"/>
      <scheme val="minor"/>
    </font>
    <font>
      <b/>
      <i/>
      <sz val="12"/>
      <color rgb="FF0000FF"/>
      <name val="Aptos Narrow"/>
      <family val="2"/>
      <scheme val="minor"/>
    </font>
    <font>
      <b/>
      <sz val="9"/>
      <color rgb="FF0000FF"/>
      <name val="Arial"/>
      <family val="2"/>
    </font>
    <font>
      <b/>
      <sz val="12"/>
      <color rgb="FF0000FF"/>
      <name val="Aptos Narrow"/>
      <family val="2"/>
    </font>
    <font>
      <b/>
      <i/>
      <sz val="12"/>
      <color rgb="FF0000FF"/>
      <name val="Aptos Narrow"/>
      <family val="2"/>
    </font>
    <font>
      <b/>
      <i/>
      <sz val="12"/>
      <color rgb="FF0000FF"/>
      <name val="Arial"/>
      <family val="2"/>
    </font>
    <font>
      <b/>
      <i/>
      <sz val="11"/>
      <color rgb="FF0000FF"/>
      <name val="Aptos Narrow"/>
      <family val="2"/>
      <scheme val="minor"/>
    </font>
    <font>
      <b/>
      <sz val="14"/>
      <color rgb="FF0000FF"/>
      <name val="Arial"/>
      <family val="2"/>
    </font>
    <font>
      <sz val="14"/>
      <name val="Arial"/>
      <family val="2"/>
    </font>
    <font>
      <b/>
      <sz val="14"/>
      <color theme="1"/>
      <name val="Aptos Display"/>
      <family val="2"/>
    </font>
    <font>
      <b/>
      <sz val="9"/>
      <color rgb="FFFF0000"/>
      <name val="Arial"/>
      <family val="2"/>
    </font>
    <font>
      <b/>
      <sz val="9"/>
      <color theme="1"/>
      <name val="Arial"/>
      <family val="2"/>
    </font>
  </fonts>
  <fills count="53">
    <fill>
      <patternFill patternType="none"/>
    </fill>
    <fill>
      <patternFill patternType="gray125"/>
    </fill>
    <fill>
      <patternFill patternType="solid">
        <fgColor theme="7"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2"/>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4506668294322"/>
        <bgColor indexed="64"/>
      </patternFill>
    </fill>
    <fill>
      <patternFill patternType="solid">
        <fgColor theme="8" tint="0.59999389629810485"/>
        <bgColor indexed="64"/>
      </patternFill>
    </fill>
    <fill>
      <patternFill patternType="solid">
        <fgColor theme="0" tint="-0.24994659260841701"/>
        <bgColor indexed="64"/>
      </patternFill>
    </fill>
    <fill>
      <patternFill patternType="solid">
        <fgColor theme="3"/>
        <bgColor indexed="64"/>
      </patternFill>
    </fill>
    <fill>
      <patternFill patternType="solid">
        <fgColor theme="4" tint="0.59996337778862885"/>
        <bgColor indexed="64"/>
      </patternFill>
    </fill>
    <fill>
      <patternFill patternType="solid">
        <fgColor rgb="FF7030A0"/>
        <bgColor indexed="64"/>
      </patternFill>
    </fill>
    <fill>
      <patternFill patternType="solid">
        <fgColor theme="0"/>
        <bgColor indexed="64"/>
      </patternFill>
    </fill>
    <fill>
      <patternFill patternType="solid">
        <fgColor indexed="65"/>
        <bgColor indexed="64"/>
      </patternFill>
    </fill>
    <fill>
      <patternFill patternType="solid">
        <fgColor theme="0"/>
        <bgColor rgb="FF000000"/>
      </patternFill>
    </fill>
    <fill>
      <patternFill patternType="solid">
        <fgColor indexed="65"/>
        <bgColor rgb="FF000000"/>
      </patternFill>
    </fill>
    <fill>
      <patternFill patternType="solid">
        <fgColor rgb="FFFFFFFF"/>
        <bgColor rgb="FF000000"/>
      </patternFill>
    </fill>
    <fill>
      <patternFill patternType="solid">
        <fgColor theme="0" tint="-0.34998626667073579"/>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bgColor indexed="64"/>
      </patternFill>
    </fill>
    <fill>
      <patternFill patternType="solid">
        <fgColor rgb="FFD5F7E2"/>
        <bgColor indexed="64"/>
      </patternFill>
    </fill>
  </fills>
  <borders count="7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medium">
        <color indexed="6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3" tint="0.39994506668294322"/>
      </bottom>
      <diagonal/>
    </border>
    <border>
      <left/>
      <right/>
      <top/>
      <bottom style="medium">
        <color theme="3"/>
      </bottom>
      <diagonal/>
    </border>
    <border>
      <left style="thin">
        <color theme="3"/>
      </left>
      <right style="thin">
        <color theme="3"/>
      </right>
      <top style="thin">
        <color theme="3"/>
      </top>
      <bottom style="thin">
        <color theme="3"/>
      </bottom>
      <diagonal/>
    </border>
    <border>
      <left/>
      <right/>
      <top style="thin">
        <color theme="3"/>
      </top>
      <bottom style="double">
        <color theme="3"/>
      </bottom>
      <diagonal/>
    </border>
    <border>
      <left/>
      <right/>
      <top/>
      <bottom style="thin">
        <color indexed="64"/>
      </bottom>
      <diagonal/>
    </border>
    <border>
      <left style="thin">
        <color indexed="64"/>
      </left>
      <right/>
      <top style="thin">
        <color indexed="64"/>
      </top>
      <bottom style="thin">
        <color indexed="64"/>
      </bottom>
      <diagonal/>
    </border>
    <border>
      <left style="thin">
        <color theme="3"/>
      </left>
      <right style="thin">
        <color theme="3"/>
      </right>
      <top/>
      <bottom style="thin">
        <color theme="3"/>
      </bottom>
      <diagonal/>
    </border>
    <border>
      <left style="thin">
        <color theme="3"/>
      </left>
      <right/>
      <top/>
      <bottom/>
      <diagonal/>
    </border>
    <border>
      <left style="thin">
        <color theme="0" tint="-0.499984740745262"/>
      </left>
      <right/>
      <top style="thin">
        <color theme="0" tint="-0.499984740745262"/>
      </top>
      <bottom style="thin">
        <color theme="0" tint="-0.499984740745262"/>
      </bottom>
      <diagonal/>
    </border>
    <border>
      <left style="thin">
        <color theme="0"/>
      </left>
      <right style="thin">
        <color indexed="64"/>
      </right>
      <top/>
      <bottom style="thin">
        <color theme="0"/>
      </bottom>
      <diagonal/>
    </border>
    <border>
      <left style="thin">
        <color theme="0"/>
      </left>
      <right/>
      <top/>
      <bottom style="thin">
        <color indexed="64"/>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diagonal/>
    </border>
    <border>
      <left style="medium">
        <color indexed="64"/>
      </left>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3"/>
      </top>
      <bottom style="thin">
        <color theme="0" tint="-0.499984740745262"/>
      </bottom>
      <diagonal/>
    </border>
    <border>
      <left style="thin">
        <color theme="3"/>
      </left>
      <right/>
      <top style="thin">
        <color theme="3"/>
      </top>
      <bottom style="thin">
        <color theme="3"/>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medium">
        <color indexed="64"/>
      </left>
      <right/>
      <top style="thin">
        <color indexed="64"/>
      </top>
      <bottom style="thin">
        <color theme="0" tint="-0.499984740745262"/>
      </bottom>
      <diagonal/>
    </border>
    <border>
      <left style="thin">
        <color theme="0" tint="-0.499984740745262"/>
      </left>
      <right style="medium">
        <color indexed="64"/>
      </right>
      <top style="thin">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right/>
      <top style="medium">
        <color theme="3" tint="0.3999450666829432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right/>
      <top style="thin">
        <color theme="3"/>
      </top>
      <bottom style="thin">
        <color theme="3"/>
      </bottom>
      <diagonal/>
    </border>
    <border>
      <left/>
      <right style="thin">
        <color theme="3"/>
      </right>
      <top style="thin">
        <color theme="3"/>
      </top>
      <bottom style="thin">
        <color theme="3"/>
      </bottom>
      <diagonal/>
    </border>
    <border>
      <left style="thin">
        <color theme="0" tint="-0.499984740745262"/>
      </left>
      <right/>
      <top style="thin">
        <color theme="3"/>
      </top>
      <bottom/>
      <diagonal/>
    </border>
    <border>
      <left style="thin">
        <color theme="3"/>
      </left>
      <right/>
      <top/>
      <bottom style="thin">
        <color theme="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theme="3"/>
      </left>
      <right/>
      <top style="thin">
        <color theme="3"/>
      </top>
      <bottom/>
      <diagonal/>
    </border>
    <border>
      <left style="thin">
        <color theme="0" tint="-0.499984740745262"/>
      </left>
      <right/>
      <top style="thin">
        <color theme="0" tint="-0.499984740745262"/>
      </top>
      <bottom style="thin">
        <color indexed="64"/>
      </bottom>
      <diagonal/>
    </border>
    <border>
      <left style="thin">
        <color theme="3"/>
      </left>
      <right style="thin">
        <color theme="3"/>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s>
  <cellStyleXfs count="74">
    <xf numFmtId="0" fontId="0" fillId="0" borderId="0">
      <alignment vertical="center"/>
    </xf>
    <xf numFmtId="0" fontId="61" fillId="38" borderId="8" applyNumberFormat="0">
      <alignment vertical="center"/>
    </xf>
    <xf numFmtId="0" fontId="7" fillId="39" borderId="1" applyNumberFormat="0">
      <alignment vertical="center"/>
    </xf>
    <xf numFmtId="0" fontId="62" fillId="0" borderId="1" applyNumberFormat="0">
      <alignment vertical="center"/>
    </xf>
    <xf numFmtId="0" fontId="7" fillId="5" borderId="1" applyAlignment="0">
      <alignment horizontal="left"/>
    </xf>
    <xf numFmtId="9" fontId="6" fillId="0" borderId="0" applyFont="0" applyFill="0" applyBorder="0" applyAlignment="0" applyProtection="0">
      <protection locked="0"/>
    </xf>
    <xf numFmtId="43" fontId="6" fillId="0" borderId="0" applyFont="0" applyFill="0" applyBorder="0" applyAlignment="0" applyProtection="0">
      <protection locked="0"/>
    </xf>
    <xf numFmtId="41" fontId="6" fillId="0" borderId="0" applyFont="0" applyFill="0" applyBorder="0" applyAlignment="0" applyProtection="0"/>
    <xf numFmtId="42" fontId="6" fillId="0" borderId="0" applyFont="0" applyFill="0" applyBorder="0" applyAlignment="0" applyProtection="0"/>
    <xf numFmtId="0" fontId="59" fillId="6" borderId="1" applyNumberFormat="0" applyProtection="0">
      <alignment vertical="center"/>
    </xf>
    <xf numFmtId="44" fontId="7" fillId="0" borderId="0" applyFont="0" applyFill="0" applyBorder="0" applyAlignment="0" applyProtection="0">
      <protection locked="0"/>
    </xf>
    <xf numFmtId="0" fontId="19" fillId="0" borderId="7" applyNumberFormat="0" applyAlignment="0"/>
    <xf numFmtId="0" fontId="55" fillId="0" borderId="2" applyNumberFormat="0" applyAlignment="0"/>
    <xf numFmtId="0" fontId="56" fillId="0" borderId="7" applyNumberFormat="0" applyAlignment="0">
      <alignment vertical="center"/>
    </xf>
    <xf numFmtId="0" fontId="57" fillId="0" borderId="5" applyNumberFormat="0" applyAlignment="0"/>
    <xf numFmtId="0" fontId="58" fillId="0" borderId="6" applyNumberFormat="0" applyAlignment="0"/>
    <xf numFmtId="0" fontId="14" fillId="7" borderId="0" applyNumberFormat="0" applyBorder="0" applyProtection="0">
      <alignment vertical="center"/>
    </xf>
    <xf numFmtId="0" fontId="13" fillId="8" borderId="0" applyNumberFormat="0" applyBorder="0" applyProtection="0">
      <alignment vertical="center"/>
    </xf>
    <xf numFmtId="0" fontId="15" fillId="9" borderId="0" applyNumberFormat="0" applyBorder="0" applyProtection="0">
      <alignment vertical="center"/>
    </xf>
    <xf numFmtId="0" fontId="9" fillId="3" borderId="1" applyNumberFormat="0">
      <alignment vertical="center"/>
    </xf>
    <xf numFmtId="0" fontId="10" fillId="2" borderId="1" applyNumberFormat="0">
      <alignment vertical="center"/>
    </xf>
    <xf numFmtId="0" fontId="10" fillId="4" borderId="1" applyNumberFormat="0">
      <alignment vertical="center"/>
    </xf>
    <xf numFmtId="0" fontId="12" fillId="0" borderId="3" applyNumberFormat="0">
      <alignment vertical="center"/>
    </xf>
    <xf numFmtId="0" fontId="11" fillId="10" borderId="4" applyNumberFormat="0">
      <alignment vertical="center"/>
    </xf>
    <xf numFmtId="0" fontId="16" fillId="0" borderId="0" applyNumberFormat="0" applyFill="0" applyBorder="0">
      <alignment vertical="center"/>
    </xf>
    <xf numFmtId="0" fontId="60" fillId="35" borderId="1" applyNumberFormat="0">
      <alignment vertical="center"/>
    </xf>
    <xf numFmtId="0" fontId="18" fillId="0" borderId="0" applyNumberFormat="0" applyFill="0" applyBorder="0" applyAlignment="0"/>
    <xf numFmtId="0" fontId="17" fillId="0" borderId="9" applyNumberFormat="0">
      <alignment vertical="center"/>
    </xf>
    <xf numFmtId="0" fontId="8"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8"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8"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8"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8"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0" borderId="0" applyNumberFormat="0" applyBorder="0" applyAlignment="0" applyProtection="0"/>
    <xf numFmtId="0" fontId="8"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34" borderId="0" applyNumberFormat="0" applyBorder="0" applyAlignment="0" applyProtection="0"/>
    <xf numFmtId="164" fontId="7" fillId="0" borderId="0" applyFont="0" applyFill="0" applyBorder="0" applyProtection="0">
      <alignment vertical="center"/>
      <protection locked="0"/>
    </xf>
    <xf numFmtId="0" fontId="10" fillId="37" borderId="1" applyNumberFormat="0">
      <alignment vertical="center"/>
    </xf>
    <xf numFmtId="0" fontId="9" fillId="36" borderId="1" applyNumberFormat="0">
      <alignment vertical="center"/>
    </xf>
    <xf numFmtId="0" fontId="21" fillId="40" borderId="1" applyNumberFormat="0" applyAlignment="0" applyProtection="0">
      <alignment vertical="center"/>
    </xf>
    <xf numFmtId="0" fontId="27" fillId="42" borderId="0"/>
    <xf numFmtId="0" fontId="27" fillId="0" borderId="0"/>
    <xf numFmtId="0" fontId="4" fillId="0" borderId="0"/>
    <xf numFmtId="0" fontId="33" fillId="0" borderId="0" applyNumberFormat="0" applyFill="0" applyBorder="0" applyAlignment="0" applyProtection="0"/>
    <xf numFmtId="43" fontId="27" fillId="0" borderId="0" applyFont="0" applyFill="0" applyBorder="0" applyAlignment="0" applyProtection="0"/>
    <xf numFmtId="9" fontId="27" fillId="0" borderId="0" applyFont="0" applyFill="0" applyBorder="0" applyAlignment="0" applyProtection="0"/>
    <xf numFmtId="0" fontId="27" fillId="42" borderId="0"/>
    <xf numFmtId="0" fontId="27" fillId="0" borderId="0"/>
    <xf numFmtId="0" fontId="5" fillId="0" borderId="0"/>
    <xf numFmtId="44" fontId="27"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6" fillId="0" borderId="0"/>
    <xf numFmtId="0" fontId="48" fillId="0" borderId="0" applyNumberFormat="0" applyFill="0" applyBorder="0" applyAlignment="0" applyProtection="0"/>
    <xf numFmtId="0" fontId="53" fillId="0" borderId="0" applyNumberFormat="0" applyFill="0" applyBorder="0" applyAlignment="0" applyProtection="0">
      <alignment vertical="center"/>
    </xf>
    <xf numFmtId="0" fontId="54" fillId="51" borderId="14" applyNumberFormat="0" applyBorder="0">
      <alignment horizontal="center" vertical="center" wrapText="1"/>
    </xf>
    <xf numFmtId="0" fontId="7" fillId="0" borderId="0">
      <alignment vertical="center"/>
    </xf>
    <xf numFmtId="0" fontId="7" fillId="0" borderId="0">
      <alignment vertical="center"/>
    </xf>
  </cellStyleXfs>
  <cellXfs count="511">
    <xf numFmtId="0" fontId="0" fillId="0" borderId="0" xfId="0">
      <alignment vertical="center"/>
    </xf>
    <xf numFmtId="0" fontId="35" fillId="41" borderId="6" xfId="15" applyFont="1" applyFill="1" applyAlignment="1">
      <alignment vertical="center"/>
    </xf>
    <xf numFmtId="44" fontId="31" fillId="41" borderId="0" xfId="65" applyFont="1" applyFill="1" applyBorder="1" applyProtection="1"/>
    <xf numFmtId="41" fontId="31" fillId="41" borderId="0" xfId="60" applyNumberFormat="1" applyFont="1" applyFill="1" applyBorder="1" applyAlignment="1" applyProtection="1"/>
    <xf numFmtId="44" fontId="27" fillId="0" borderId="0" xfId="65" applyFont="1" applyFill="1" applyBorder="1" applyProtection="1"/>
    <xf numFmtId="44" fontId="31" fillId="41" borderId="0" xfId="65" applyFont="1" applyFill="1" applyBorder="1" applyAlignment="1" applyProtection="1">
      <alignment horizontal="left"/>
    </xf>
    <xf numFmtId="0" fontId="9" fillId="3" borderId="1" xfId="19" applyNumberFormat="1" applyAlignment="1" applyProtection="1">
      <alignment horizontal="left" vertical="center"/>
      <protection locked="0"/>
    </xf>
    <xf numFmtId="2" fontId="9" fillId="3" borderId="1" xfId="19" applyNumberFormat="1" applyAlignment="1" applyProtection="1">
      <alignment horizontal="left" vertical="center"/>
      <protection locked="0"/>
    </xf>
    <xf numFmtId="169" fontId="9" fillId="3" borderId="1" xfId="19" applyNumberFormat="1" applyAlignment="1" applyProtection="1">
      <alignment horizontal="left" vertical="center"/>
      <protection locked="0"/>
    </xf>
    <xf numFmtId="0" fontId="9" fillId="3" borderId="21" xfId="19" applyNumberFormat="1" applyBorder="1" applyAlignment="1" applyProtection="1">
      <alignment horizontal="left" vertical="center"/>
      <protection locked="0"/>
    </xf>
    <xf numFmtId="168" fontId="38" fillId="0" borderId="0" xfId="60" applyNumberFormat="1" applyFont="1" applyFill="1" applyBorder="1" applyAlignment="1" applyProtection="1"/>
    <xf numFmtId="14" fontId="9" fillId="3" borderId="1" xfId="19" applyNumberFormat="1" applyAlignment="1" applyProtection="1">
      <alignment horizontal="left" vertical="center"/>
      <protection locked="0"/>
    </xf>
    <xf numFmtId="10" fontId="9" fillId="3" borderId="1" xfId="5" applyNumberFormat="1" applyFont="1" applyFill="1" applyBorder="1" applyAlignment="1" applyProtection="1">
      <alignment horizontal="left" vertical="center"/>
      <protection locked="0"/>
    </xf>
    <xf numFmtId="10" fontId="9" fillId="3" borderId="21" xfId="5" applyNumberFormat="1" applyFont="1" applyFill="1" applyBorder="1" applyAlignment="1" applyProtection="1">
      <alignment horizontal="left" vertical="center"/>
      <protection locked="0"/>
    </xf>
    <xf numFmtId="0" fontId="9" fillId="3" borderId="1" xfId="19" applyAlignment="1" applyProtection="1">
      <alignment horizontal="left" vertical="center"/>
      <protection locked="0"/>
    </xf>
    <xf numFmtId="9" fontId="9" fillId="3" borderId="21" xfId="19" applyNumberFormat="1" applyBorder="1" applyAlignment="1" applyProtection="1">
      <alignment horizontal="left" vertical="center"/>
      <protection locked="0"/>
    </xf>
    <xf numFmtId="10" fontId="9" fillId="3" borderId="1" xfId="19" applyNumberFormat="1" applyAlignment="1" applyProtection="1">
      <alignment horizontal="left" vertical="center"/>
      <protection locked="0"/>
    </xf>
    <xf numFmtId="0" fontId="9" fillId="3" borderId="21" xfId="19" applyBorder="1" applyAlignment="1" applyProtection="1">
      <alignment horizontal="left" vertical="center"/>
      <protection locked="0"/>
    </xf>
    <xf numFmtId="10" fontId="9" fillId="3" borderId="21" xfId="19" applyNumberFormat="1" applyBorder="1" applyAlignment="1" applyProtection="1">
      <alignment horizontal="left" vertical="center"/>
      <protection locked="0"/>
    </xf>
    <xf numFmtId="9" fontId="9" fillId="3" borderId="1" xfId="5" applyFont="1" applyFill="1" applyBorder="1" applyAlignment="1" applyProtection="1">
      <alignment horizontal="left" vertical="center"/>
      <protection locked="0"/>
    </xf>
    <xf numFmtId="2" fontId="9" fillId="3" borderId="1" xfId="19" applyNumberFormat="1" applyProtection="1">
      <alignment vertical="center"/>
      <protection locked="0"/>
    </xf>
    <xf numFmtId="2" fontId="9" fillId="3" borderId="21" xfId="19" applyNumberFormat="1" applyBorder="1" applyProtection="1">
      <alignment vertical="center"/>
      <protection locked="0"/>
    </xf>
    <xf numFmtId="2" fontId="9" fillId="3" borderId="14" xfId="19" applyNumberFormat="1" applyBorder="1" applyProtection="1">
      <alignment vertical="center"/>
      <protection locked="0"/>
    </xf>
    <xf numFmtId="2" fontId="9" fillId="3" borderId="35" xfId="19" applyNumberFormat="1" applyBorder="1" applyProtection="1">
      <alignment vertical="center"/>
      <protection locked="0"/>
    </xf>
    <xf numFmtId="14" fontId="9" fillId="3" borderId="1" xfId="19" applyNumberFormat="1" applyProtection="1">
      <alignment vertical="center"/>
      <protection locked="0"/>
    </xf>
    <xf numFmtId="14" fontId="9" fillId="3" borderId="21" xfId="19" applyNumberFormat="1" applyBorder="1" applyProtection="1">
      <alignment vertical="center"/>
      <protection locked="0"/>
    </xf>
    <xf numFmtId="41" fontId="9" fillId="3" borderId="1" xfId="19" applyNumberFormat="1" applyAlignment="1" applyProtection="1">
      <alignment horizontal="left" vertical="center"/>
      <protection locked="0"/>
    </xf>
    <xf numFmtId="49" fontId="9" fillId="3" borderId="1" xfId="19" applyNumberFormat="1" applyAlignment="1" applyProtection="1">
      <alignment horizontal="left" vertical="center"/>
      <protection locked="0"/>
    </xf>
    <xf numFmtId="0" fontId="9" fillId="36" borderId="1" xfId="54" applyAlignment="1" applyProtection="1">
      <alignment horizontal="center" vertical="center"/>
      <protection locked="0"/>
    </xf>
    <xf numFmtId="0" fontId="59" fillId="3" borderId="1" xfId="9" applyNumberFormat="1" applyFill="1" applyAlignment="1" applyProtection="1">
      <alignment horizontal="left" vertical="center"/>
      <protection locked="0"/>
    </xf>
    <xf numFmtId="170" fontId="9" fillId="3" borderId="1" xfId="19" applyNumberFormat="1" applyAlignment="1" applyProtection="1">
      <alignment horizontal="left" vertical="center"/>
      <protection locked="0"/>
    </xf>
    <xf numFmtId="4" fontId="9" fillId="3" borderId="1" xfId="19" applyNumberFormat="1" applyAlignment="1" applyProtection="1">
      <alignment horizontal="left" vertical="center"/>
      <protection locked="0"/>
    </xf>
    <xf numFmtId="3" fontId="9" fillId="3" borderId="1" xfId="19" applyNumberFormat="1" applyProtection="1">
      <alignment vertical="center"/>
      <protection locked="0"/>
    </xf>
    <xf numFmtId="3" fontId="9" fillId="3" borderId="21" xfId="19" applyNumberFormat="1" applyBorder="1" applyProtection="1">
      <alignment vertical="center"/>
      <protection locked="0"/>
    </xf>
    <xf numFmtId="10" fontId="9" fillId="3" borderId="1" xfId="10" applyNumberFormat="1" applyFont="1" applyFill="1" applyBorder="1" applyAlignment="1" applyProtection="1">
      <alignment horizontal="center" vertical="center"/>
      <protection locked="0"/>
    </xf>
    <xf numFmtId="10" fontId="9" fillId="3" borderId="21" xfId="10" applyNumberFormat="1" applyFont="1" applyFill="1" applyBorder="1" applyAlignment="1" applyProtection="1">
      <alignment horizontal="center" vertical="center"/>
      <protection locked="0"/>
    </xf>
    <xf numFmtId="7" fontId="9" fillId="3" borderId="1" xfId="19" applyNumberFormat="1" applyProtection="1">
      <alignment vertical="center"/>
      <protection locked="0"/>
    </xf>
    <xf numFmtId="7" fontId="9" fillId="3" borderId="21" xfId="19" applyNumberFormat="1" applyBorder="1" applyProtection="1">
      <alignment vertical="center"/>
      <protection locked="0"/>
    </xf>
    <xf numFmtId="7" fontId="9" fillId="3" borderId="1" xfId="19" applyNumberFormat="1" applyAlignment="1" applyProtection="1">
      <alignment horizontal="center" vertical="center"/>
      <protection locked="0"/>
    </xf>
    <xf numFmtId="39" fontId="9" fillId="3" borderId="1" xfId="19" applyNumberFormat="1" applyAlignment="1" applyProtection="1">
      <alignment horizontal="center" vertical="center"/>
      <protection locked="0"/>
    </xf>
    <xf numFmtId="7" fontId="64" fillId="50" borderId="40" xfId="10" quotePrefix="1" applyNumberFormat="1" applyFont="1" applyFill="1" applyBorder="1" applyAlignment="1" applyProtection="1">
      <alignment horizontal="center"/>
    </xf>
    <xf numFmtId="0" fontId="22" fillId="3" borderId="1" xfId="19" applyNumberFormat="1" applyFont="1" applyAlignment="1" applyProtection="1">
      <alignment horizontal="left" vertical="center"/>
      <protection locked="0"/>
    </xf>
    <xf numFmtId="0" fontId="22" fillId="3" borderId="1" xfId="19" applyFont="1" applyAlignment="1" applyProtection="1">
      <alignment horizontal="left" vertical="center"/>
      <protection locked="0"/>
    </xf>
    <xf numFmtId="168" fontId="22" fillId="3" borderId="1" xfId="19" applyNumberFormat="1" applyFont="1" applyAlignment="1" applyProtection="1">
      <alignment horizontal="left" vertical="center"/>
      <protection locked="0"/>
    </xf>
    <xf numFmtId="4" fontId="22" fillId="3" borderId="21" xfId="19" applyNumberFormat="1" applyFont="1" applyBorder="1" applyAlignment="1" applyProtection="1">
      <alignment horizontal="left" vertical="center"/>
      <protection locked="0"/>
    </xf>
    <xf numFmtId="0" fontId="22" fillId="3" borderId="21" xfId="19" applyNumberFormat="1" applyFont="1" applyBorder="1" applyAlignment="1" applyProtection="1">
      <alignment horizontal="left" vertical="center"/>
      <protection locked="0"/>
    </xf>
    <xf numFmtId="41" fontId="0" fillId="0" borderId="0" xfId="0" applyNumberFormat="1">
      <alignment vertical="center"/>
    </xf>
    <xf numFmtId="9" fontId="0" fillId="0" borderId="0" xfId="5" applyFont="1" applyAlignment="1" applyProtection="1">
      <alignment vertical="center"/>
    </xf>
    <xf numFmtId="0" fontId="0" fillId="0" borderId="0" xfId="0" applyAlignment="1">
      <alignment horizontal="right" vertical="center"/>
    </xf>
    <xf numFmtId="9" fontId="0" fillId="0" borderId="0" xfId="5" applyFont="1" applyAlignment="1" applyProtection="1">
      <alignment horizontal="right" vertical="center"/>
    </xf>
    <xf numFmtId="10" fontId="9" fillId="52" borderId="1" xfId="10" applyNumberFormat="1" applyFont="1" applyFill="1" applyBorder="1" applyAlignment="1" applyProtection="1">
      <alignment horizontal="center" vertical="center"/>
    </xf>
    <xf numFmtId="171" fontId="9" fillId="52" borderId="1" xfId="10" applyNumberFormat="1" applyFont="1" applyFill="1" applyBorder="1" applyAlignment="1" applyProtection="1">
      <alignment horizontal="center" vertical="center"/>
    </xf>
    <xf numFmtId="0" fontId="22" fillId="3" borderId="35" xfId="19" applyNumberFormat="1" applyFont="1" applyBorder="1" applyAlignment="1" applyProtection="1">
      <alignment horizontal="left" vertical="center"/>
      <protection locked="0"/>
    </xf>
    <xf numFmtId="14" fontId="22" fillId="3" borderId="35" xfId="19" applyNumberFormat="1" applyFont="1" applyBorder="1" applyAlignment="1" applyProtection="1">
      <alignment horizontal="left" vertical="center"/>
      <protection locked="0"/>
    </xf>
    <xf numFmtId="4" fontId="22" fillId="3" borderId="35" xfId="19" applyNumberFormat="1" applyFont="1" applyBorder="1" applyAlignment="1" applyProtection="1">
      <alignment horizontal="left" vertical="center"/>
      <protection locked="0"/>
    </xf>
    <xf numFmtId="8" fontId="22" fillId="3" borderId="35" xfId="10" applyNumberFormat="1" applyFont="1" applyFill="1" applyBorder="1" applyAlignment="1" applyProtection="1">
      <alignment horizontal="left" vertical="center"/>
      <protection locked="0"/>
    </xf>
    <xf numFmtId="3" fontId="22" fillId="3" borderId="35" xfId="6" applyNumberFormat="1" applyFont="1" applyFill="1" applyBorder="1" applyAlignment="1" applyProtection="1">
      <alignment horizontal="left" vertical="center"/>
      <protection locked="0"/>
    </xf>
    <xf numFmtId="2" fontId="22" fillId="3" borderId="35" xfId="19" applyNumberFormat="1" applyFont="1" applyBorder="1" applyAlignment="1" applyProtection="1">
      <alignment horizontal="left" vertical="center"/>
      <protection locked="0"/>
    </xf>
    <xf numFmtId="4" fontId="22" fillId="3" borderId="35" xfId="5" applyNumberFormat="1" applyFont="1" applyFill="1" applyBorder="1" applyAlignment="1" applyProtection="1">
      <alignment horizontal="left" vertical="center"/>
      <protection locked="0"/>
    </xf>
    <xf numFmtId="4" fontId="22" fillId="3" borderId="35" xfId="6" applyNumberFormat="1" applyFont="1" applyFill="1" applyBorder="1" applyAlignment="1" applyProtection="1">
      <alignment horizontal="left" vertical="center"/>
      <protection locked="0"/>
    </xf>
    <xf numFmtId="0" fontId="9" fillId="3" borderId="35" xfId="19" applyNumberFormat="1" applyBorder="1" applyAlignment="1" applyProtection="1">
      <alignment horizontal="left" vertical="center"/>
      <protection locked="0"/>
    </xf>
    <xf numFmtId="2" fontId="9" fillId="3" borderId="35" xfId="19" applyNumberFormat="1" applyBorder="1" applyAlignment="1" applyProtection="1">
      <alignment horizontal="left" vertical="center"/>
      <protection locked="0"/>
    </xf>
    <xf numFmtId="4" fontId="9" fillId="3" borderId="35" xfId="19" applyNumberFormat="1" applyBorder="1" applyAlignment="1" applyProtection="1">
      <alignment horizontal="left" vertical="center"/>
      <protection locked="0"/>
    </xf>
    <xf numFmtId="4" fontId="9" fillId="3" borderId="35" xfId="54" applyNumberFormat="1" applyFill="1" applyBorder="1" applyAlignment="1" applyProtection="1">
      <alignment horizontal="left" vertical="center"/>
      <protection locked="0"/>
    </xf>
    <xf numFmtId="10" fontId="9" fillId="3" borderId="35" xfId="54" applyNumberFormat="1" applyFill="1" applyBorder="1" applyAlignment="1" applyProtection="1">
      <alignment horizontal="left" vertical="center"/>
      <protection locked="0"/>
    </xf>
    <xf numFmtId="4" fontId="9" fillId="3" borderId="14" xfId="54" applyNumberFormat="1" applyFill="1" applyBorder="1" applyAlignment="1" applyProtection="1">
      <alignment horizontal="left" vertical="center"/>
      <protection locked="0"/>
    </xf>
    <xf numFmtId="0" fontId="9" fillId="3" borderId="47" xfId="19" applyBorder="1" applyAlignment="1" applyProtection="1">
      <alignment horizontal="left" vertical="center"/>
      <protection locked="0"/>
    </xf>
    <xf numFmtId="0" fontId="9" fillId="3" borderId="35" xfId="19" applyBorder="1" applyAlignment="1" applyProtection="1">
      <alignment horizontal="left" vertical="center"/>
      <protection locked="0"/>
    </xf>
    <xf numFmtId="3" fontId="9" fillId="3" borderId="35" xfId="19" applyNumberFormat="1" applyBorder="1" applyAlignment="1" applyProtection="1">
      <alignment horizontal="left" vertical="center"/>
      <protection locked="0"/>
    </xf>
    <xf numFmtId="10" fontId="9" fillId="3" borderId="35" xfId="19" applyNumberFormat="1" applyBorder="1" applyAlignment="1" applyProtection="1">
      <alignment horizontal="left" vertical="center"/>
      <protection locked="0"/>
    </xf>
    <xf numFmtId="3" fontId="9" fillId="3" borderId="14" xfId="19" applyNumberFormat="1" applyBorder="1" applyAlignment="1" applyProtection="1">
      <alignment horizontal="left" vertical="center"/>
      <protection locked="0"/>
    </xf>
    <xf numFmtId="4" fontId="9" fillId="3" borderId="14" xfId="19" applyNumberFormat="1" applyBorder="1" applyAlignment="1" applyProtection="1">
      <alignment horizontal="left" vertical="center"/>
      <protection locked="0"/>
    </xf>
    <xf numFmtId="0" fontId="9" fillId="3" borderId="14" xfId="19" applyBorder="1" applyAlignment="1" applyProtection="1">
      <alignment horizontal="left" vertical="center"/>
      <protection locked="0"/>
    </xf>
    <xf numFmtId="10" fontId="9" fillId="3" borderId="47" xfId="19" applyNumberFormat="1" applyBorder="1" applyAlignment="1" applyProtection="1">
      <alignment horizontal="left" vertical="center"/>
      <protection locked="0"/>
    </xf>
    <xf numFmtId="0" fontId="9" fillId="3" borderId="47" xfId="19" applyNumberFormat="1" applyBorder="1" applyAlignment="1" applyProtection="1">
      <alignment horizontal="left" vertical="center"/>
      <protection locked="0"/>
    </xf>
    <xf numFmtId="6" fontId="9" fillId="3" borderId="35" xfId="19" applyNumberFormat="1" applyBorder="1" applyAlignment="1" applyProtection="1">
      <alignment horizontal="left" vertical="center"/>
      <protection locked="0"/>
    </xf>
    <xf numFmtId="0" fontId="9" fillId="3" borderId="14" xfId="19" applyNumberFormat="1" applyBorder="1" applyAlignment="1" applyProtection="1">
      <alignment horizontal="left" vertical="center"/>
      <protection locked="0"/>
    </xf>
    <xf numFmtId="0" fontId="9" fillId="3" borderId="14" xfId="19" applyNumberFormat="1" applyBorder="1" applyAlignment="1" applyProtection="1">
      <alignment horizontal="left" vertical="center" wrapText="1"/>
      <protection locked="0"/>
    </xf>
    <xf numFmtId="0" fontId="61" fillId="38" borderId="8" xfId="1">
      <alignment vertical="center"/>
    </xf>
    <xf numFmtId="0" fontId="61" fillId="38" borderId="8" xfId="1" applyAlignment="1">
      <alignment horizontal="left" vertical="center"/>
    </xf>
    <xf numFmtId="0" fontId="0" fillId="41" borderId="0" xfId="0" applyFill="1">
      <alignment vertical="center"/>
    </xf>
    <xf numFmtId="0" fontId="0" fillId="41" borderId="0" xfId="0" applyFill="1" applyAlignment="1">
      <alignment horizontal="center" vertical="center"/>
    </xf>
    <xf numFmtId="0" fontId="7" fillId="39" borderId="14" xfId="2" applyBorder="1">
      <alignment vertical="center"/>
    </xf>
    <xf numFmtId="0" fontId="10" fillId="2" borderId="22" xfId="21" applyFill="1" applyBorder="1" applyAlignment="1">
      <alignment horizontal="center" vertical="center"/>
    </xf>
    <xf numFmtId="0" fontId="7" fillId="39" borderId="35" xfId="2" applyBorder="1">
      <alignment vertical="center"/>
    </xf>
    <xf numFmtId="0" fontId="10" fillId="2" borderId="36" xfId="21" applyFill="1" applyBorder="1" applyAlignment="1">
      <alignment horizontal="center" vertical="center"/>
    </xf>
    <xf numFmtId="0" fontId="61" fillId="38" borderId="12" xfId="1" applyBorder="1">
      <alignment vertical="center"/>
    </xf>
    <xf numFmtId="0" fontId="61" fillId="38" borderId="12" xfId="1" applyBorder="1" applyAlignment="1">
      <alignment horizontal="center" vertical="center"/>
    </xf>
    <xf numFmtId="0" fontId="7" fillId="39" borderId="1" xfId="2">
      <alignment vertical="center"/>
    </xf>
    <xf numFmtId="0" fontId="10" fillId="2" borderId="1" xfId="21" applyFill="1" applyAlignment="1">
      <alignment horizontal="center" vertical="center"/>
    </xf>
    <xf numFmtId="0" fontId="7" fillId="39" borderId="21" xfId="2" applyBorder="1">
      <alignment vertical="center"/>
    </xf>
    <xf numFmtId="0" fontId="10" fillId="2" borderId="21" xfId="21" applyFill="1" applyBorder="1" applyAlignment="1">
      <alignment horizontal="center" vertical="center"/>
    </xf>
    <xf numFmtId="0" fontId="4" fillId="41" borderId="0" xfId="64" applyFont="1" applyFill="1"/>
    <xf numFmtId="0" fontId="23" fillId="41" borderId="6" xfId="15" applyFont="1" applyFill="1" applyAlignment="1">
      <alignment horizontal="center" vertical="center"/>
    </xf>
    <xf numFmtId="0" fontId="65" fillId="41" borderId="6" xfId="15" applyFont="1" applyFill="1" applyAlignment="1">
      <alignment horizontal="right" vertical="center"/>
    </xf>
    <xf numFmtId="0" fontId="29" fillId="41" borderId="0" xfId="58" applyFont="1" applyFill="1" applyAlignment="1">
      <alignment horizontal="right"/>
    </xf>
    <xf numFmtId="0" fontId="4" fillId="0" borderId="0" xfId="58"/>
    <xf numFmtId="41" fontId="38" fillId="0" borderId="0" xfId="58" applyNumberFormat="1" applyFont="1"/>
    <xf numFmtId="0" fontId="37" fillId="41" borderId="0" xfId="58" applyFont="1" applyFill="1"/>
    <xf numFmtId="0" fontId="37" fillId="0" borderId="0" xfId="58" applyFont="1"/>
    <xf numFmtId="0" fontId="29" fillId="41" borderId="0" xfId="58" applyFont="1" applyFill="1" applyAlignment="1">
      <alignment horizontal="right" vertical="top"/>
    </xf>
    <xf numFmtId="0" fontId="78" fillId="0" borderId="0" xfId="58" applyFont="1" applyAlignment="1">
      <alignment vertical="top"/>
    </xf>
    <xf numFmtId="0" fontId="4" fillId="0" borderId="0" xfId="58" applyAlignment="1">
      <alignment vertical="top"/>
    </xf>
    <xf numFmtId="0" fontId="37" fillId="41" borderId="0" xfId="58" applyFont="1" applyFill="1" applyAlignment="1">
      <alignment vertical="top"/>
    </xf>
    <xf numFmtId="0" fontId="37" fillId="0" borderId="0" xfId="58" applyFont="1" applyAlignment="1">
      <alignment vertical="top"/>
    </xf>
    <xf numFmtId="166" fontId="29" fillId="41" borderId="0" xfId="58" applyNumberFormat="1" applyFont="1" applyFill="1" applyAlignment="1">
      <alignment horizontal="right"/>
    </xf>
    <xf numFmtId="0" fontId="4" fillId="41" borderId="0" xfId="58" applyFill="1" applyAlignment="1">
      <alignment horizontal="right"/>
    </xf>
    <xf numFmtId="0" fontId="4" fillId="0" borderId="0" xfId="58" applyAlignment="1">
      <alignment horizontal="right"/>
    </xf>
    <xf numFmtId="0" fontId="39" fillId="0" borderId="0" xfId="58" applyFont="1" applyAlignment="1">
      <alignment wrapText="1"/>
    </xf>
    <xf numFmtId="0" fontId="0" fillId="39" borderId="1" xfId="2" applyFont="1">
      <alignment vertical="center"/>
    </xf>
    <xf numFmtId="166" fontId="29" fillId="41" borderId="0" xfId="58" applyNumberFormat="1" applyFont="1" applyFill="1"/>
    <xf numFmtId="0" fontId="66" fillId="5" borderId="14" xfId="4" applyFont="1" applyBorder="1" applyAlignment="1">
      <alignment vertical="center"/>
    </xf>
    <xf numFmtId="0" fontId="3" fillId="41" borderId="0" xfId="64" applyFont="1" applyFill="1"/>
    <xf numFmtId="0" fontId="23" fillId="41" borderId="0" xfId="15" applyFont="1" applyFill="1" applyBorder="1" applyAlignment="1">
      <alignment vertical="center"/>
    </xf>
    <xf numFmtId="0" fontId="3" fillId="0" borderId="0" xfId="64" applyFont="1"/>
    <xf numFmtId="0" fontId="35" fillId="41" borderId="33" xfId="15" applyFont="1" applyFill="1" applyBorder="1" applyAlignment="1">
      <alignment vertical="center"/>
    </xf>
    <xf numFmtId="0" fontId="28" fillId="0" borderId="0" xfId="57" applyFont="1" applyAlignment="1">
      <alignment horizontal="left" vertical="center"/>
    </xf>
    <xf numFmtId="0" fontId="0" fillId="39" borderId="14" xfId="2" applyFont="1" applyBorder="1">
      <alignment vertical="center"/>
    </xf>
    <xf numFmtId="10" fontId="70" fillId="2" borderId="14" xfId="20" applyNumberFormat="1" applyFont="1" applyBorder="1" applyAlignment="1">
      <alignment horizontal="left" vertical="center"/>
    </xf>
    <xf numFmtId="0" fontId="0" fillId="0" borderId="37" xfId="0" applyBorder="1">
      <alignment vertical="center"/>
    </xf>
    <xf numFmtId="0" fontId="4" fillId="0" borderId="0" xfId="58" applyAlignment="1">
      <alignment horizontal="left"/>
    </xf>
    <xf numFmtId="0" fontId="0" fillId="39" borderId="35" xfId="2" applyFont="1" applyBorder="1">
      <alignment vertical="center"/>
    </xf>
    <xf numFmtId="8" fontId="70" fillId="2" borderId="35" xfId="20" applyNumberFormat="1" applyFont="1" applyBorder="1" applyAlignment="1">
      <alignment horizontal="left" vertical="center"/>
    </xf>
    <xf numFmtId="0" fontId="0" fillId="0" borderId="0" xfId="0" quotePrefix="1">
      <alignment vertical="center"/>
    </xf>
    <xf numFmtId="0" fontId="0" fillId="39" borderId="47" xfId="2" applyFont="1" applyBorder="1">
      <alignment vertical="center"/>
    </xf>
    <xf numFmtId="0" fontId="0" fillId="39" borderId="35" xfId="2" applyFont="1" applyBorder="1" applyAlignment="1">
      <alignment vertical="center" wrapText="1"/>
    </xf>
    <xf numFmtId="10" fontId="22" fillId="2" borderId="14" xfId="19" applyNumberFormat="1" applyFont="1" applyFill="1" applyBorder="1" applyAlignment="1">
      <alignment horizontal="left" vertical="center"/>
    </xf>
    <xf numFmtId="0" fontId="61" fillId="38" borderId="8" xfId="1" applyAlignment="1">
      <alignment horizontal="center" vertical="center"/>
    </xf>
    <xf numFmtId="16" fontId="4" fillId="0" borderId="0" xfId="58" applyNumberFormat="1" applyAlignment="1">
      <alignment horizontal="right"/>
    </xf>
    <xf numFmtId="0" fontId="7" fillId="39" borderId="21" xfId="2" applyBorder="1" applyAlignment="1">
      <alignment horizontal="right" vertical="center"/>
    </xf>
    <xf numFmtId="0" fontId="7" fillId="39" borderId="1" xfId="2" applyAlignment="1">
      <alignment horizontal="right" vertical="center"/>
    </xf>
    <xf numFmtId="0" fontId="74" fillId="0" borderId="0" xfId="0" applyFont="1">
      <alignment vertical="center"/>
    </xf>
    <xf numFmtId="0" fontId="70" fillId="2" borderId="1" xfId="20" applyNumberFormat="1" applyFont="1" applyAlignment="1">
      <alignment horizontal="left" vertical="center"/>
    </xf>
    <xf numFmtId="0" fontId="35" fillId="41" borderId="0" xfId="15" applyFont="1" applyFill="1" applyBorder="1" applyAlignment="1">
      <alignment vertical="center"/>
    </xf>
    <xf numFmtId="0" fontId="27" fillId="41" borderId="0" xfId="56" applyFill="1" applyAlignment="1">
      <alignment horizontal="left" vertical="top"/>
    </xf>
    <xf numFmtId="0" fontId="31" fillId="41" borderId="0" xfId="56" applyFont="1" applyFill="1" applyAlignment="1">
      <alignment horizontal="left"/>
    </xf>
    <xf numFmtId="0" fontId="29" fillId="0" borderId="0" xfId="56" applyFont="1" applyFill="1" applyAlignment="1">
      <alignment horizontal="right"/>
    </xf>
    <xf numFmtId="0" fontId="7" fillId="39" borderId="1" xfId="2" applyAlignment="1">
      <alignment vertical="center" wrapText="1"/>
    </xf>
    <xf numFmtId="0" fontId="7" fillId="39" borderId="21" xfId="2" applyBorder="1" applyAlignment="1">
      <alignment vertical="center" wrapText="1"/>
    </xf>
    <xf numFmtId="0" fontId="0" fillId="39" borderId="1" xfId="2" applyFont="1" applyAlignment="1">
      <alignment vertical="center" wrapText="1"/>
    </xf>
    <xf numFmtId="0" fontId="4" fillId="41" borderId="0" xfId="58" applyFill="1"/>
    <xf numFmtId="0" fontId="42" fillId="0" borderId="0" xfId="58" applyFont="1"/>
    <xf numFmtId="0" fontId="31" fillId="41" borderId="0" xfId="58" applyFont="1" applyFill="1" applyAlignment="1">
      <alignment horizontal="center"/>
    </xf>
    <xf numFmtId="0" fontId="60" fillId="35" borderId="14" xfId="25" applyBorder="1">
      <alignment vertical="center"/>
    </xf>
    <xf numFmtId="0" fontId="7" fillId="5" borderId="30" xfId="4" applyBorder="1" applyAlignment="1">
      <alignment horizontal="center" vertical="center" wrapText="1"/>
    </xf>
    <xf numFmtId="0" fontId="7" fillId="5" borderId="29" xfId="4" applyBorder="1" applyAlignment="1">
      <alignment horizontal="center" vertical="center"/>
    </xf>
    <xf numFmtId="43" fontId="36" fillId="41" borderId="0" xfId="56" applyNumberFormat="1" applyFont="1" applyFill="1" applyAlignment="1">
      <alignment horizontal="left" vertical="top"/>
    </xf>
    <xf numFmtId="0" fontId="61" fillId="38" borderId="25" xfId="1" applyBorder="1">
      <alignment vertical="center"/>
    </xf>
    <xf numFmtId="43" fontId="61" fillId="38" borderId="11" xfId="1" applyNumberFormat="1" applyBorder="1" applyAlignment="1">
      <alignment horizontal="center" vertical="center"/>
    </xf>
    <xf numFmtId="43" fontId="61" fillId="38" borderId="20" xfId="1" applyNumberFormat="1" applyBorder="1" applyAlignment="1">
      <alignment horizontal="center" vertical="center"/>
    </xf>
    <xf numFmtId="0" fontId="3" fillId="41" borderId="0" xfId="58" applyFont="1" applyFill="1"/>
    <xf numFmtId="43" fontId="27" fillId="41" borderId="0" xfId="56" applyNumberFormat="1" applyFill="1" applyAlignment="1">
      <alignment horizontal="left" vertical="top"/>
    </xf>
    <xf numFmtId="0" fontId="4" fillId="41" borderId="0" xfId="58" applyFill="1" applyAlignment="1">
      <alignment horizontal="left"/>
    </xf>
    <xf numFmtId="0" fontId="0" fillId="0" borderId="0" xfId="0" applyAlignment="1">
      <alignment horizontal="left" vertical="center"/>
    </xf>
    <xf numFmtId="43" fontId="61" fillId="38" borderId="12" xfId="1" applyNumberFormat="1" applyBorder="1" applyAlignment="1">
      <alignment horizontal="center" vertical="center"/>
    </xf>
    <xf numFmtId="0" fontId="3" fillId="0" borderId="37" xfId="58" applyFont="1" applyBorder="1"/>
    <xf numFmtId="4" fontId="10" fillId="2" borderId="35" xfId="20" applyNumberFormat="1" applyBorder="1" applyAlignment="1">
      <alignment horizontal="left" vertical="center"/>
    </xf>
    <xf numFmtId="0" fontId="23" fillId="41" borderId="6" xfId="15" applyFont="1" applyFill="1" applyAlignment="1">
      <alignment vertical="center"/>
    </xf>
    <xf numFmtId="0" fontId="23" fillId="41" borderId="0" xfId="15" applyFont="1" applyFill="1" applyBorder="1" applyAlignment="1">
      <alignment horizontal="left" vertical="center"/>
    </xf>
    <xf numFmtId="0" fontId="61" fillId="38" borderId="60" xfId="1" applyBorder="1">
      <alignment vertical="center"/>
    </xf>
    <xf numFmtId="0" fontId="61" fillId="38" borderId="60" xfId="1" applyBorder="1" applyAlignment="1">
      <alignment horizontal="center" vertical="center"/>
    </xf>
    <xf numFmtId="0" fontId="68" fillId="0" borderId="13" xfId="58" applyFont="1" applyBorder="1" applyAlignment="1">
      <alignment vertical="top" wrapText="1"/>
    </xf>
    <xf numFmtId="0" fontId="10" fillId="2" borderId="47" xfId="20" applyNumberFormat="1" applyBorder="1" applyAlignment="1">
      <alignment horizontal="left" vertical="center"/>
    </xf>
    <xf numFmtId="0" fontId="31" fillId="0" borderId="0" xfId="58" applyFont="1"/>
    <xf numFmtId="0" fontId="31" fillId="41" borderId="0" xfId="58" applyFont="1" applyFill="1"/>
    <xf numFmtId="0" fontId="61" fillId="38" borderId="12" xfId="1" applyBorder="1" applyAlignment="1">
      <alignment horizontal="left" vertical="center" wrapText="1"/>
    </xf>
    <xf numFmtId="0" fontId="31" fillId="0" borderId="37" xfId="58" applyFont="1" applyBorder="1"/>
    <xf numFmtId="0" fontId="61" fillId="38" borderId="60" xfId="1" applyBorder="1" applyAlignment="1">
      <alignment horizontal="left" vertical="center"/>
    </xf>
    <xf numFmtId="0" fontId="68" fillId="0" borderId="13" xfId="58" applyFont="1" applyBorder="1"/>
    <xf numFmtId="0" fontId="3" fillId="0" borderId="37" xfId="58" applyFont="1" applyBorder="1" applyAlignment="1">
      <alignment horizontal="left" vertical="top" wrapText="1"/>
    </xf>
    <xf numFmtId="0" fontId="79" fillId="0" borderId="37" xfId="58" applyFont="1" applyBorder="1"/>
    <xf numFmtId="0" fontId="31" fillId="0" borderId="0" xfId="58" applyFont="1" applyAlignment="1">
      <alignment horizontal="left"/>
    </xf>
    <xf numFmtId="0" fontId="39" fillId="41" borderId="0" xfId="58" applyFont="1" applyFill="1"/>
    <xf numFmtId="0" fontId="37" fillId="0" borderId="0" xfId="58" applyFont="1" applyAlignment="1">
      <alignment horizontal="center"/>
    </xf>
    <xf numFmtId="0" fontId="68" fillId="0" borderId="13" xfId="58" applyFont="1" applyBorder="1" applyAlignment="1">
      <alignment horizontal="left" vertical="top" wrapText="1"/>
    </xf>
    <xf numFmtId="0" fontId="31" fillId="0" borderId="37" xfId="56" applyFont="1" applyFill="1" applyBorder="1"/>
    <xf numFmtId="0" fontId="31" fillId="41" borderId="0" xfId="56" applyFont="1" applyFill="1"/>
    <xf numFmtId="0" fontId="30" fillId="0" borderId="13" xfId="56" applyFont="1" applyFill="1" applyBorder="1"/>
    <xf numFmtId="0" fontId="31" fillId="0" borderId="0" xfId="57" applyFont="1"/>
    <xf numFmtId="0" fontId="10" fillId="2" borderId="1" xfId="20" applyNumberFormat="1" applyAlignment="1">
      <alignment horizontal="left" vertical="center"/>
    </xf>
    <xf numFmtId="0" fontId="29" fillId="41" borderId="0" xfId="68" applyFont="1" applyFill="1" applyAlignment="1">
      <alignment horizontal="left"/>
    </xf>
    <xf numFmtId="0" fontId="31" fillId="41" borderId="0" xfId="68" applyFont="1" applyFill="1"/>
    <xf numFmtId="166" fontId="29" fillId="41" borderId="0" xfId="68" applyNumberFormat="1" applyFont="1" applyFill="1" applyAlignment="1">
      <alignment horizontal="left"/>
    </xf>
    <xf numFmtId="166" fontId="29" fillId="41" borderId="0" xfId="68" applyNumberFormat="1" applyFont="1" applyFill="1" applyAlignment="1">
      <alignment horizontal="right"/>
    </xf>
    <xf numFmtId="0" fontId="6" fillId="41" borderId="0" xfId="68" applyFill="1"/>
    <xf numFmtId="0" fontId="6" fillId="41" borderId="0" xfId="68" applyFill="1" applyAlignment="1">
      <alignment horizontal="left"/>
    </xf>
    <xf numFmtId="0" fontId="6" fillId="41" borderId="0" xfId="68" applyFill="1" applyAlignment="1">
      <alignment horizontal="left" vertical="top" wrapText="1"/>
    </xf>
    <xf numFmtId="0" fontId="32" fillId="41" borderId="0" xfId="68" applyFont="1" applyFill="1" applyAlignment="1">
      <alignment horizontal="left" vertical="top"/>
    </xf>
    <xf numFmtId="0" fontId="6" fillId="0" borderId="0" xfId="68"/>
    <xf numFmtId="0" fontId="32" fillId="0" borderId="0" xfId="68" applyFont="1" applyAlignment="1">
      <alignment horizontal="left" vertical="top"/>
    </xf>
    <xf numFmtId="0" fontId="31" fillId="0" borderId="0" xfId="68" applyFont="1"/>
    <xf numFmtId="0" fontId="30" fillId="41" borderId="0" xfId="56" applyFont="1" applyFill="1" applyAlignment="1">
      <alignment horizontal="right"/>
    </xf>
    <xf numFmtId="0" fontId="27" fillId="0" borderId="0" xfId="56" applyFill="1"/>
    <xf numFmtId="0" fontId="27" fillId="41" borderId="0" xfId="56" applyFill="1"/>
    <xf numFmtId="0" fontId="29" fillId="41" borderId="0" xfId="56" applyFont="1" applyFill="1" applyAlignment="1">
      <alignment horizontal="right"/>
    </xf>
    <xf numFmtId="0" fontId="32" fillId="41" borderId="0" xfId="56" applyFont="1" applyFill="1" applyAlignment="1">
      <alignment horizontal="left" vertical="top" indent="2"/>
    </xf>
    <xf numFmtId="0" fontId="40" fillId="0" borderId="0" xfId="58" applyFont="1"/>
    <xf numFmtId="0" fontId="27" fillId="41" borderId="0" xfId="56" applyFill="1" applyAlignment="1">
      <alignment horizontal="right"/>
    </xf>
    <xf numFmtId="0" fontId="27" fillId="41" borderId="0" xfId="56" quotePrefix="1" applyFill="1" applyAlignment="1">
      <alignment horizontal="right"/>
    </xf>
    <xf numFmtId="0" fontId="49" fillId="0" borderId="0" xfId="56" applyFont="1" applyFill="1" applyAlignment="1">
      <alignment horizontal="center"/>
    </xf>
    <xf numFmtId="0" fontId="30" fillId="41" borderId="0" xfId="58" applyFont="1" applyFill="1"/>
    <xf numFmtId="0" fontId="7" fillId="5" borderId="1" xfId="4" applyAlignment="1">
      <alignment horizontal="right"/>
    </xf>
    <xf numFmtId="0" fontId="7" fillId="5" borderId="1" xfId="4" applyAlignment="1">
      <alignment horizontal="center"/>
    </xf>
    <xf numFmtId="0" fontId="27" fillId="0" borderId="37" xfId="56" applyFill="1" applyBorder="1"/>
    <xf numFmtId="0" fontId="39" fillId="0" borderId="37" xfId="58" applyFont="1" applyBorder="1"/>
    <xf numFmtId="0" fontId="31" fillId="0" borderId="37" xfId="68" applyFont="1" applyBorder="1"/>
    <xf numFmtId="0" fontId="62" fillId="39" borderId="1" xfId="2" applyFont="1">
      <alignment vertical="center"/>
    </xf>
    <xf numFmtId="0" fontId="30" fillId="0" borderId="13" xfId="58" applyFont="1" applyBorder="1"/>
    <xf numFmtId="0" fontId="1" fillId="41" borderId="0" xfId="58" applyFont="1" applyFill="1"/>
    <xf numFmtId="1" fontId="31" fillId="41" borderId="0" xfId="58" applyNumberFormat="1" applyFont="1" applyFill="1" applyAlignment="1">
      <alignment horizontal="center"/>
    </xf>
    <xf numFmtId="0" fontId="30" fillId="43" borderId="0" xfId="68" applyFont="1" applyFill="1" applyAlignment="1">
      <alignment horizontal="left"/>
    </xf>
    <xf numFmtId="166" fontId="29" fillId="41" borderId="0" xfId="58" applyNumberFormat="1" applyFont="1" applyFill="1" applyAlignment="1">
      <alignment horizontal="left"/>
    </xf>
    <xf numFmtId="0" fontId="30" fillId="44" borderId="0" xfId="68" applyFont="1" applyFill="1" applyAlignment="1">
      <alignment horizontal="right"/>
    </xf>
    <xf numFmtId="0" fontId="46" fillId="44" borderId="0" xfId="68" applyFont="1" applyFill="1"/>
    <xf numFmtId="0" fontId="31" fillId="43" borderId="0" xfId="68" applyFont="1" applyFill="1"/>
    <xf numFmtId="0" fontId="31" fillId="44" borderId="0" xfId="68" applyFont="1" applyFill="1" applyAlignment="1">
      <alignment horizontal="right"/>
    </xf>
    <xf numFmtId="0" fontId="31" fillId="45" borderId="0" xfId="68" applyFont="1" applyFill="1" applyAlignment="1">
      <alignment horizontal="right"/>
    </xf>
    <xf numFmtId="0" fontId="6" fillId="45" borderId="0" xfId="68" applyFill="1" applyAlignment="1">
      <alignment wrapText="1"/>
    </xf>
    <xf numFmtId="0" fontId="31" fillId="45" borderId="0" xfId="68" applyFont="1" applyFill="1"/>
    <xf numFmtId="0" fontId="45" fillId="44" borderId="0" xfId="68" applyFont="1" applyFill="1"/>
    <xf numFmtId="0" fontId="45" fillId="0" borderId="0" xfId="68" applyFont="1"/>
    <xf numFmtId="0" fontId="45" fillId="44" borderId="0" xfId="68" applyFont="1" applyFill="1" applyAlignment="1">
      <alignment wrapText="1"/>
    </xf>
    <xf numFmtId="0" fontId="45" fillId="0" borderId="0" xfId="68" applyFont="1" applyAlignment="1">
      <alignment wrapText="1"/>
    </xf>
    <xf numFmtId="0" fontId="31" fillId="41" borderId="0" xfId="58" applyFont="1" applyFill="1" applyAlignment="1">
      <alignment horizontal="left"/>
    </xf>
    <xf numFmtId="0" fontId="7" fillId="39" borderId="22" xfId="2" applyBorder="1">
      <alignment vertical="center"/>
    </xf>
    <xf numFmtId="0" fontId="7" fillId="39" borderId="36" xfId="2" applyBorder="1">
      <alignment vertical="center"/>
    </xf>
    <xf numFmtId="0" fontId="88" fillId="50" borderId="11" xfId="58" applyFont="1" applyFill="1" applyBorder="1" applyAlignment="1">
      <alignment vertical="center"/>
    </xf>
    <xf numFmtId="0" fontId="89" fillId="50" borderId="71" xfId="58" applyFont="1" applyFill="1" applyBorder="1" applyAlignment="1">
      <alignment vertical="center"/>
    </xf>
    <xf numFmtId="0" fontId="31" fillId="50" borderId="63" xfId="58" applyFont="1" applyFill="1" applyBorder="1"/>
    <xf numFmtId="1" fontId="30" fillId="41" borderId="0" xfId="58" applyNumberFormat="1" applyFont="1" applyFill="1" applyAlignment="1">
      <alignment horizontal="left"/>
    </xf>
    <xf numFmtId="0" fontId="75" fillId="41" borderId="0" xfId="58" applyFont="1" applyFill="1"/>
    <xf numFmtId="0" fontId="7" fillId="5" borderId="39" xfId="4" applyBorder="1" applyAlignment="1">
      <alignment horizontal="right"/>
    </xf>
    <xf numFmtId="0" fontId="7" fillId="5" borderId="34" xfId="4" applyBorder="1" applyAlignment="1">
      <alignment horizontal="center" vertical="center"/>
    </xf>
    <xf numFmtId="0" fontId="7" fillId="5" borderId="38" xfId="4" applyBorder="1" applyAlignment="1">
      <alignment horizontal="center" vertical="center"/>
    </xf>
    <xf numFmtId="0" fontId="45" fillId="41" borderId="0" xfId="58" applyFont="1" applyFill="1" applyAlignment="1">
      <alignment horizontal="right"/>
    </xf>
    <xf numFmtId="0" fontId="7" fillId="39" borderId="1" xfId="2" applyNumberFormat="1">
      <alignment vertical="center"/>
    </xf>
    <xf numFmtId="0" fontId="7" fillId="39" borderId="21" xfId="2" applyNumberFormat="1" applyBorder="1">
      <alignment vertical="center"/>
    </xf>
    <xf numFmtId="3" fontId="10" fillId="2" borderId="1" xfId="20" applyNumberFormat="1">
      <alignment vertical="center"/>
    </xf>
    <xf numFmtId="0" fontId="61" fillId="38" borderId="12" xfId="1" applyBorder="1" applyAlignment="1">
      <alignment horizontal="center" vertical="center" wrapText="1"/>
    </xf>
    <xf numFmtId="0" fontId="30" fillId="41" borderId="0" xfId="58" applyFont="1" applyFill="1" applyAlignment="1">
      <alignment horizontal="left"/>
    </xf>
    <xf numFmtId="0" fontId="31" fillId="0" borderId="0" xfId="58" quotePrefix="1" applyFont="1"/>
    <xf numFmtId="0" fontId="0" fillId="39" borderId="14" xfId="2" applyFont="1" applyBorder="1" applyAlignment="1">
      <alignment vertical="center" wrapText="1"/>
    </xf>
    <xf numFmtId="0" fontId="0" fillId="39" borderId="47" xfId="2" applyFont="1" applyBorder="1" applyAlignment="1">
      <alignment vertical="center" wrapText="1"/>
    </xf>
    <xf numFmtId="0" fontId="3" fillId="0" borderId="0" xfId="58" applyFont="1"/>
    <xf numFmtId="0" fontId="34" fillId="41" borderId="0" xfId="56" applyFont="1" applyFill="1" applyAlignment="1">
      <alignment horizontal="left" vertical="top" indent="2"/>
    </xf>
    <xf numFmtId="0" fontId="71" fillId="38" borderId="12" xfId="1" applyFont="1" applyBorder="1" applyAlignment="1">
      <alignment horizontal="center" vertical="center"/>
    </xf>
    <xf numFmtId="0" fontId="60" fillId="35" borderId="14" xfId="25" applyBorder="1" applyAlignment="1">
      <alignment horizontal="center" vertical="center"/>
    </xf>
    <xf numFmtId="0" fontId="4" fillId="0" borderId="0" xfId="58" applyAlignment="1">
      <alignment horizontal="justify" vertical="top" wrapText="1"/>
    </xf>
    <xf numFmtId="0" fontId="45" fillId="41" borderId="0" xfId="58" applyFont="1" applyFill="1"/>
    <xf numFmtId="0" fontId="45" fillId="0" borderId="0" xfId="58" applyFont="1"/>
    <xf numFmtId="0" fontId="31" fillId="0" borderId="0" xfId="56" applyFont="1" applyFill="1"/>
    <xf numFmtId="0" fontId="16" fillId="41" borderId="0" xfId="24" applyFill="1">
      <alignment vertical="center"/>
    </xf>
    <xf numFmtId="0" fontId="29" fillId="41" borderId="0" xfId="56" applyFont="1" applyFill="1" applyAlignment="1">
      <alignment vertical="center"/>
    </xf>
    <xf numFmtId="0" fontId="31" fillId="41" borderId="0" xfId="56" applyFont="1" applyFill="1" applyAlignment="1">
      <alignment vertical="center"/>
    </xf>
    <xf numFmtId="0" fontId="31" fillId="42" borderId="0" xfId="56" applyFont="1" applyAlignment="1">
      <alignment vertical="center"/>
    </xf>
    <xf numFmtId="0" fontId="30" fillId="0" borderId="0" xfId="62" applyFont="1" applyFill="1" applyAlignment="1">
      <alignment horizontal="left" wrapText="1"/>
    </xf>
    <xf numFmtId="0" fontId="39" fillId="41" borderId="0" xfId="58" applyFont="1" applyFill="1" applyAlignment="1">
      <alignment horizontal="center"/>
    </xf>
    <xf numFmtId="166" fontId="29" fillId="41" borderId="0" xfId="58" applyNumberFormat="1" applyFont="1" applyFill="1" applyAlignment="1">
      <alignment horizontal="right" vertical="top"/>
    </xf>
    <xf numFmtId="0" fontId="31" fillId="41" borderId="0" xfId="62" applyFont="1" applyFill="1"/>
    <xf numFmtId="0" fontId="31" fillId="41" borderId="0" xfId="62" applyFont="1" applyFill="1" applyAlignment="1">
      <alignment horizontal="left" wrapText="1"/>
    </xf>
    <xf numFmtId="0" fontId="41" fillId="41" borderId="0" xfId="56" applyFont="1" applyFill="1" applyAlignment="1">
      <alignment horizontal="left" vertical="top"/>
    </xf>
    <xf numFmtId="0" fontId="31" fillId="41" borderId="0" xfId="63" applyFont="1" applyFill="1"/>
    <xf numFmtId="0" fontId="30" fillId="0" borderId="0" xfId="62" applyFont="1" applyFill="1"/>
    <xf numFmtId="0" fontId="32" fillId="41" borderId="0" xfId="58" applyFont="1" applyFill="1" applyAlignment="1">
      <alignment horizontal="left"/>
    </xf>
    <xf numFmtId="0" fontId="31" fillId="41" borderId="0" xfId="58" applyFont="1" applyFill="1" applyAlignment="1">
      <alignment vertical="top" wrapText="1"/>
    </xf>
    <xf numFmtId="0" fontId="4" fillId="0" borderId="0" xfId="58" quotePrefix="1" applyAlignment="1">
      <alignment horizontal="right"/>
    </xf>
    <xf numFmtId="0" fontId="27" fillId="0" borderId="0" xfId="56" quotePrefix="1" applyFill="1" applyAlignment="1">
      <alignment horizontal="right"/>
    </xf>
    <xf numFmtId="3" fontId="39" fillId="41" borderId="0" xfId="58" applyNumberFormat="1" applyFont="1" applyFill="1" applyAlignment="1">
      <alignment horizontal="right"/>
    </xf>
    <xf numFmtId="0" fontId="30" fillId="41" borderId="0" xfId="62" applyFont="1" applyFill="1"/>
    <xf numFmtId="0" fontId="39" fillId="41" borderId="0" xfId="58" applyFont="1" applyFill="1" applyAlignment="1">
      <alignment horizontal="left"/>
    </xf>
    <xf numFmtId="0" fontId="5" fillId="41" borderId="0" xfId="64" applyFill="1"/>
    <xf numFmtId="0" fontId="39" fillId="0" borderId="37" xfId="58" applyFont="1" applyBorder="1" applyAlignment="1">
      <alignment horizontal="center"/>
    </xf>
    <xf numFmtId="0" fontId="39" fillId="0" borderId="37" xfId="58" applyFont="1" applyBorder="1" applyAlignment="1">
      <alignment horizontal="left"/>
    </xf>
    <xf numFmtId="166" fontId="29" fillId="41" borderId="0" xfId="64" applyNumberFormat="1" applyFont="1" applyFill="1" applyAlignment="1">
      <alignment horizontal="right"/>
    </xf>
    <xf numFmtId="0" fontId="7" fillId="39" borderId="1" xfId="2" applyAlignment="1">
      <alignment horizontal="left" vertical="center" indent="2"/>
    </xf>
    <xf numFmtId="0" fontId="4" fillId="41" borderId="0" xfId="58" applyFill="1" applyAlignment="1">
      <alignment vertical="top" wrapText="1"/>
    </xf>
    <xf numFmtId="0" fontId="61" fillId="38" borderId="13" xfId="1" applyBorder="1" applyAlignment="1">
      <alignment horizontal="center" vertical="center"/>
    </xf>
    <xf numFmtId="0" fontId="31" fillId="41" borderId="0" xfId="57" applyFont="1" applyFill="1"/>
    <xf numFmtId="0" fontId="31" fillId="41" borderId="0" xfId="68" quotePrefix="1" applyFont="1" applyFill="1" applyAlignment="1">
      <alignment horizontal="center"/>
    </xf>
    <xf numFmtId="166" fontId="29" fillId="41" borderId="0" xfId="57" applyNumberFormat="1" applyFont="1" applyFill="1" applyAlignment="1">
      <alignment horizontal="right"/>
    </xf>
    <xf numFmtId="0" fontId="31" fillId="41" borderId="0" xfId="57" applyFont="1" applyFill="1" applyAlignment="1">
      <alignment horizontal="justify" wrapText="1"/>
    </xf>
    <xf numFmtId="0" fontId="0" fillId="39" borderId="21" xfId="2" applyFont="1" applyBorder="1">
      <alignment vertical="center"/>
    </xf>
    <xf numFmtId="0" fontId="64" fillId="50" borderId="40" xfId="57" quotePrefix="1" applyFont="1" applyFill="1" applyBorder="1" applyAlignment="1">
      <alignment horizontal="left"/>
    </xf>
    <xf numFmtId="0" fontId="31" fillId="41" borderId="0" xfId="57" quotePrefix="1" applyFont="1" applyFill="1" applyAlignment="1">
      <alignment horizontal="center"/>
    </xf>
    <xf numFmtId="0" fontId="31" fillId="41" borderId="0" xfId="57" applyFont="1" applyFill="1" applyAlignment="1">
      <alignment horizontal="center"/>
    </xf>
    <xf numFmtId="41" fontId="30" fillId="41" borderId="0" xfId="57" quotePrefix="1" applyNumberFormat="1" applyFont="1" applyFill="1" applyAlignment="1">
      <alignment horizontal="left"/>
    </xf>
    <xf numFmtId="0" fontId="43" fillId="41" borderId="0" xfId="58" applyFont="1" applyFill="1" applyAlignment="1">
      <alignment vertical="top" wrapText="1"/>
    </xf>
    <xf numFmtId="0" fontId="30" fillId="41" borderId="0" xfId="57" applyFont="1" applyFill="1" applyAlignment="1">
      <alignment horizontal="centerContinuous"/>
    </xf>
    <xf numFmtId="7" fontId="9" fillId="4" borderId="1" xfId="21" applyNumberFormat="1" applyFont="1">
      <alignment vertical="center"/>
    </xf>
    <xf numFmtId="0" fontId="0" fillId="0" borderId="0" xfId="2" applyFont="1" applyFill="1" applyBorder="1">
      <alignment vertical="center"/>
    </xf>
    <xf numFmtId="7" fontId="9" fillId="0" borderId="0" xfId="19" applyNumberFormat="1" applyFill="1" applyBorder="1" applyAlignment="1">
      <alignment horizontal="center" vertical="center"/>
    </xf>
    <xf numFmtId="0" fontId="30" fillId="41" borderId="0" xfId="57" quotePrefix="1" applyFont="1" applyFill="1" applyAlignment="1">
      <alignment horizontal="centerContinuous"/>
    </xf>
    <xf numFmtId="0" fontId="43" fillId="41" borderId="0" xfId="58" quotePrefix="1" applyFont="1" applyFill="1" applyAlignment="1">
      <alignment vertical="top" wrapText="1"/>
    </xf>
    <xf numFmtId="0" fontId="84" fillId="50" borderId="59" xfId="57" quotePrefix="1" applyFont="1" applyFill="1" applyBorder="1" applyAlignment="1">
      <alignment horizontal="center" vertical="center" wrapText="1"/>
    </xf>
    <xf numFmtId="0" fontId="39" fillId="41" borderId="0" xfId="68" applyFont="1" applyFill="1" applyAlignment="1">
      <alignment horizontal="left"/>
    </xf>
    <xf numFmtId="0" fontId="6" fillId="41" borderId="0" xfId="68" applyFill="1" applyAlignment="1">
      <alignment vertical="top" wrapText="1"/>
    </xf>
    <xf numFmtId="0" fontId="7" fillId="39" borderId="24" xfId="2" applyBorder="1">
      <alignment vertical="center"/>
    </xf>
    <xf numFmtId="0" fontId="67" fillId="41" borderId="0" xfId="15" applyFont="1" applyFill="1" applyBorder="1" applyAlignment="1">
      <alignment horizontal="center" vertical="center"/>
    </xf>
    <xf numFmtId="0" fontId="5" fillId="0" borderId="0" xfId="64"/>
    <xf numFmtId="0" fontId="61" fillId="38" borderId="62" xfId="1" applyBorder="1" applyAlignment="1">
      <alignment horizontal="center" vertical="center"/>
    </xf>
    <xf numFmtId="0" fontId="0" fillId="39" borderId="59" xfId="2" applyFont="1" applyBorder="1">
      <alignment vertical="center"/>
    </xf>
    <xf numFmtId="4" fontId="9" fillId="2" borderId="59" xfId="19" applyNumberFormat="1" applyFill="1" applyBorder="1" applyAlignment="1">
      <alignment horizontal="center" vertical="center"/>
    </xf>
    <xf numFmtId="0" fontId="61" fillId="38" borderId="48" xfId="1" applyBorder="1" applyAlignment="1">
      <alignment horizontal="center" vertical="center"/>
    </xf>
    <xf numFmtId="0" fontId="42" fillId="41" borderId="0" xfId="64" applyFont="1" applyFill="1"/>
    <xf numFmtId="0" fontId="47" fillId="41" borderId="0" xfId="58" applyFont="1" applyFill="1"/>
    <xf numFmtId="0" fontId="31" fillId="41" borderId="0" xfId="58" applyFont="1" applyFill="1" applyAlignment="1">
      <alignment horizontal="justify" vertical="top" wrapText="1"/>
    </xf>
    <xf numFmtId="166" fontId="29" fillId="0" borderId="0" xfId="58" applyNumberFormat="1" applyFont="1" applyAlignment="1">
      <alignment horizontal="right"/>
    </xf>
    <xf numFmtId="166" fontId="29" fillId="41" borderId="17" xfId="58" applyNumberFormat="1" applyFont="1" applyFill="1" applyBorder="1" applyAlignment="1">
      <alignment horizontal="right"/>
    </xf>
    <xf numFmtId="0" fontId="29" fillId="41" borderId="18" xfId="58" applyFont="1" applyFill="1" applyBorder="1" applyAlignment="1">
      <alignment vertical="top" wrapText="1"/>
    </xf>
    <xf numFmtId="166" fontId="29" fillId="41" borderId="19" xfId="58" applyNumberFormat="1" applyFont="1" applyFill="1" applyBorder="1" applyAlignment="1">
      <alignment horizontal="right"/>
    </xf>
    <xf numFmtId="0" fontId="29" fillId="41" borderId="0" xfId="58" applyFont="1" applyFill="1" applyAlignment="1">
      <alignment vertical="top" wrapText="1"/>
    </xf>
    <xf numFmtId="0" fontId="77" fillId="41" borderId="0" xfId="15" applyFont="1" applyFill="1" applyBorder="1" applyAlignment="1">
      <alignment vertical="center"/>
    </xf>
    <xf numFmtId="0" fontId="5" fillId="0" borderId="0" xfId="64" applyAlignment="1">
      <alignment horizontal="left"/>
    </xf>
    <xf numFmtId="0" fontId="30" fillId="41" borderId="16" xfId="58" applyFont="1" applyFill="1" applyBorder="1" applyAlignment="1">
      <alignment vertical="center" wrapText="1"/>
    </xf>
    <xf numFmtId="0" fontId="29" fillId="41" borderId="10" xfId="58" applyFont="1" applyFill="1" applyBorder="1" applyAlignment="1">
      <alignment vertical="top" wrapText="1"/>
    </xf>
    <xf numFmtId="0" fontId="3" fillId="41" borderId="0" xfId="58" applyFont="1" applyFill="1" applyAlignment="1">
      <alignment horizontal="justify" vertical="top" wrapText="1"/>
    </xf>
    <xf numFmtId="0" fontId="87" fillId="0" borderId="0" xfId="64" applyFont="1" applyAlignment="1">
      <alignment horizontal="center"/>
    </xf>
    <xf numFmtId="0" fontId="2" fillId="0" borderId="0" xfId="64" applyFont="1"/>
    <xf numFmtId="0" fontId="50" fillId="41" borderId="0" xfId="26" applyFont="1" applyFill="1" applyAlignment="1">
      <alignment vertical="top" wrapText="1"/>
    </xf>
    <xf numFmtId="10" fontId="9" fillId="2" borderId="1" xfId="10" applyNumberFormat="1" applyFont="1" applyFill="1" applyBorder="1" applyAlignment="1" applyProtection="1">
      <alignment horizontal="center" vertical="center"/>
    </xf>
    <xf numFmtId="171" fontId="9" fillId="2" borderId="1" xfId="10" applyNumberFormat="1" applyFont="1" applyFill="1" applyBorder="1" applyAlignment="1" applyProtection="1">
      <alignment horizontal="center" vertical="center"/>
    </xf>
    <xf numFmtId="0" fontId="44" fillId="41" borderId="0" xfId="64" applyFont="1" applyFill="1"/>
    <xf numFmtId="0" fontId="44" fillId="0" borderId="0" xfId="64" applyFont="1"/>
    <xf numFmtId="166" fontId="29" fillId="0" borderId="15" xfId="58" applyNumberFormat="1" applyFont="1" applyBorder="1" applyAlignment="1">
      <alignment horizontal="right"/>
    </xf>
    <xf numFmtId="0" fontId="50" fillId="0" borderId="37" xfId="26" applyFont="1" applyFill="1" applyBorder="1" applyAlignment="1">
      <alignment vertical="top" wrapText="1"/>
    </xf>
    <xf numFmtId="0" fontId="50" fillId="0" borderId="13" xfId="26" applyFont="1" applyFill="1" applyBorder="1" applyAlignment="1">
      <alignment vertical="top" wrapText="1"/>
    </xf>
    <xf numFmtId="0" fontId="9" fillId="3" borderId="1" xfId="19" applyNumberFormat="1" applyAlignment="1" applyProtection="1">
      <alignment horizontal="left" vertical="center" wrapText="1"/>
      <protection locked="0"/>
    </xf>
    <xf numFmtId="0" fontId="9" fillId="3" borderId="21" xfId="19" applyNumberFormat="1" applyBorder="1" applyAlignment="1" applyProtection="1">
      <alignment horizontal="left" vertical="center" wrapText="1"/>
      <protection locked="0"/>
    </xf>
    <xf numFmtId="2" fontId="9" fillId="3" borderId="1" xfId="19" applyNumberFormat="1" applyAlignment="1" applyProtection="1">
      <alignment horizontal="left" vertical="center" wrapText="1"/>
      <protection locked="0"/>
    </xf>
    <xf numFmtId="171" fontId="9" fillId="3" borderId="35" xfId="10" applyNumberFormat="1" applyFont="1" applyFill="1" applyBorder="1" applyAlignment="1" applyProtection="1">
      <alignment horizontal="center" vertical="center"/>
      <protection locked="0"/>
    </xf>
    <xf numFmtId="10" fontId="9" fillId="3" borderId="61" xfId="5" applyNumberFormat="1" applyFont="1" applyFill="1" applyBorder="1" applyAlignment="1" applyProtection="1">
      <alignment horizontal="center" vertical="center"/>
      <protection locked="0"/>
    </xf>
    <xf numFmtId="2" fontId="9" fillId="3" borderId="35" xfId="19" applyNumberFormat="1" applyBorder="1" applyAlignment="1" applyProtection="1">
      <alignment horizontal="left" vertical="center" wrapText="1"/>
      <protection locked="0"/>
    </xf>
    <xf numFmtId="0" fontId="9" fillId="3" borderId="35" xfId="19" applyBorder="1" applyAlignment="1" applyProtection="1">
      <alignment horizontal="left" vertical="center" wrapText="1"/>
      <protection locked="0"/>
    </xf>
    <xf numFmtId="0" fontId="10" fillId="2" borderId="1" xfId="20" applyAlignment="1">
      <alignment horizontal="left" vertical="center"/>
    </xf>
    <xf numFmtId="37" fontId="9" fillId="3" borderId="1" xfId="19" applyNumberFormat="1" applyAlignment="1" applyProtection="1">
      <alignment horizontal="left" vertical="center"/>
      <protection locked="0"/>
    </xf>
    <xf numFmtId="2" fontId="9" fillId="3" borderId="21" xfId="19" applyNumberFormat="1" applyBorder="1" applyAlignment="1" applyProtection="1">
      <alignment horizontal="left" vertical="center"/>
      <protection locked="0"/>
    </xf>
    <xf numFmtId="3" fontId="9" fillId="3" borderId="1" xfId="19" applyNumberFormat="1" applyAlignment="1" applyProtection="1">
      <alignment horizontal="left" vertical="center"/>
      <protection locked="0"/>
    </xf>
    <xf numFmtId="10" fontId="10" fillId="2" borderId="1" xfId="5" applyNumberFormat="1" applyFont="1" applyFill="1" applyBorder="1" applyAlignment="1" applyProtection="1">
      <alignment horizontal="left" vertical="center"/>
    </xf>
    <xf numFmtId="9" fontId="9" fillId="3" borderId="1" xfId="19" applyNumberFormat="1" applyAlignment="1" applyProtection="1">
      <alignment horizontal="left" vertical="center"/>
      <protection locked="0"/>
    </xf>
    <xf numFmtId="172" fontId="9" fillId="3" borderId="1" xfId="19" applyNumberFormat="1" applyAlignment="1" applyProtection="1">
      <alignment horizontal="left" vertical="center"/>
      <protection locked="0"/>
    </xf>
    <xf numFmtId="9" fontId="9" fillId="3" borderId="35" xfId="19" applyNumberFormat="1" applyBorder="1" applyAlignment="1" applyProtection="1">
      <alignment horizontal="left" vertical="center"/>
      <protection locked="0"/>
    </xf>
    <xf numFmtId="0" fontId="9" fillId="36" borderId="1" xfId="54" applyNumberFormat="1" applyAlignment="1" applyProtection="1">
      <alignment horizontal="left" vertical="center"/>
      <protection locked="0"/>
    </xf>
    <xf numFmtId="2" fontId="9" fillId="3" borderId="14" xfId="19" applyNumberFormat="1" applyBorder="1" applyAlignment="1" applyProtection="1">
      <alignment horizontal="left" vertical="center"/>
      <protection locked="0"/>
    </xf>
    <xf numFmtId="0" fontId="9" fillId="36" borderId="35" xfId="54" applyBorder="1" applyAlignment="1" applyProtection="1">
      <alignment horizontal="left" vertical="center"/>
      <protection locked="0"/>
    </xf>
    <xf numFmtId="10" fontId="10" fillId="3" borderId="1" xfId="5" applyNumberFormat="1" applyFont="1" applyFill="1" applyBorder="1" applyAlignment="1" applyProtection="1">
      <alignment horizontal="center" vertical="center"/>
      <protection locked="0"/>
    </xf>
    <xf numFmtId="0" fontId="9" fillId="3" borderId="35" xfId="19" applyNumberFormat="1" applyBorder="1" applyAlignment="1" applyProtection="1">
      <alignment horizontal="left" vertical="center" wrapText="1"/>
      <protection locked="0"/>
    </xf>
    <xf numFmtId="3" fontId="0" fillId="2" borderId="1" xfId="2" applyNumberFormat="1" applyFont="1" applyFill="1">
      <alignment vertical="center"/>
    </xf>
    <xf numFmtId="7" fontId="9" fillId="2" borderId="1" xfId="20" applyNumberFormat="1" applyFont="1" applyAlignment="1">
      <alignment horizontal="center" vertical="center"/>
    </xf>
    <xf numFmtId="0" fontId="65" fillId="41" borderId="6" xfId="15" applyFont="1" applyFill="1" applyAlignment="1">
      <alignment horizontal="left" vertical="center"/>
    </xf>
    <xf numFmtId="0" fontId="23" fillId="41" borderId="33" xfId="15" applyFont="1" applyFill="1" applyBorder="1" applyAlignment="1">
      <alignment horizontal="left" vertical="center"/>
    </xf>
    <xf numFmtId="0" fontId="7" fillId="5" borderId="23" xfId="4" applyBorder="1" applyAlignment="1">
      <alignment horizontal="left" vertical="center"/>
    </xf>
    <xf numFmtId="0" fontId="4" fillId="0" borderId="0" xfId="58" applyAlignment="1">
      <alignment horizontal="left" vertical="top"/>
    </xf>
    <xf numFmtId="0" fontId="29" fillId="0" borderId="0" xfId="56" applyFont="1" applyFill="1" applyAlignment="1">
      <alignment horizontal="left"/>
    </xf>
    <xf numFmtId="2" fontId="9" fillId="36" borderId="1" xfId="54" applyNumberFormat="1" applyAlignment="1" applyProtection="1">
      <alignment horizontal="left" vertical="center"/>
      <protection locked="0"/>
    </xf>
    <xf numFmtId="167" fontId="9" fillId="3" borderId="1" xfId="19" applyNumberFormat="1" applyAlignment="1" applyProtection="1">
      <alignment horizontal="left" vertical="center"/>
      <protection locked="0"/>
    </xf>
    <xf numFmtId="14" fontId="9" fillId="3" borderId="35" xfId="19" applyNumberFormat="1" applyBorder="1" applyAlignment="1" applyProtection="1">
      <alignment horizontal="left" vertical="center"/>
      <protection locked="0"/>
    </xf>
    <xf numFmtId="171" fontId="9" fillId="3" borderId="35" xfId="19" applyNumberFormat="1" applyBorder="1" applyAlignment="1" applyProtection="1">
      <alignment horizontal="left" vertical="center"/>
      <protection locked="0"/>
    </xf>
    <xf numFmtId="169" fontId="9" fillId="3" borderId="21" xfId="19" applyNumberFormat="1" applyBorder="1" applyAlignment="1" applyProtection="1">
      <alignment horizontal="left" vertical="center"/>
      <protection locked="0"/>
    </xf>
    <xf numFmtId="0" fontId="31" fillId="41" borderId="0" xfId="58" applyFont="1" applyFill="1" applyAlignment="1">
      <alignment horizontal="left" wrapText="1"/>
    </xf>
    <xf numFmtId="0" fontId="31" fillId="41" borderId="0" xfId="62" applyFont="1" applyFill="1" applyAlignment="1">
      <alignment horizontal="left"/>
    </xf>
    <xf numFmtId="0" fontId="30" fillId="0" borderId="0" xfId="62" applyFont="1" applyFill="1" applyAlignment="1">
      <alignment horizontal="left"/>
    </xf>
    <xf numFmtId="0" fontId="23" fillId="41" borderId="6" xfId="15" applyFont="1" applyFill="1" applyAlignment="1">
      <alignment horizontal="left" vertical="center"/>
    </xf>
    <xf numFmtId="0" fontId="71" fillId="38" borderId="12" xfId="1" applyFont="1" applyBorder="1" applyAlignment="1">
      <alignment horizontal="left" vertical="center"/>
    </xf>
    <xf numFmtId="0" fontId="10" fillId="2" borderId="35" xfId="20" applyNumberFormat="1" applyBorder="1" applyAlignment="1">
      <alignment horizontal="left" vertical="center"/>
    </xf>
    <xf numFmtId="0" fontId="10" fillId="2" borderId="35" xfId="20" applyBorder="1" applyAlignment="1">
      <alignment horizontal="left" vertical="center"/>
    </xf>
    <xf numFmtId="2" fontId="10" fillId="2" borderId="1" xfId="20" applyNumberFormat="1" applyAlignment="1">
      <alignment horizontal="left" vertical="center"/>
    </xf>
    <xf numFmtId="2" fontId="80" fillId="46" borderId="1" xfId="19" applyNumberFormat="1" applyFont="1" applyFill="1" applyAlignment="1">
      <alignment horizontal="left" vertical="center" wrapText="1"/>
    </xf>
    <xf numFmtId="0" fontId="4" fillId="41" borderId="0" xfId="58" applyFill="1" applyAlignment="1">
      <alignment horizontal="left" vertical="top" wrapText="1"/>
    </xf>
    <xf numFmtId="0" fontId="27" fillId="0" borderId="0" xfId="56" applyFill="1" applyAlignment="1">
      <alignment horizontal="left"/>
    </xf>
    <xf numFmtId="0" fontId="27" fillId="41" borderId="0" xfId="56" applyFill="1" applyAlignment="1">
      <alignment horizontal="left"/>
    </xf>
    <xf numFmtId="0" fontId="31" fillId="41" borderId="0" xfId="68" applyFont="1" applyFill="1" applyAlignment="1">
      <alignment horizontal="left"/>
    </xf>
    <xf numFmtId="0" fontId="31" fillId="0" borderId="0" xfId="68" applyFont="1" applyAlignment="1">
      <alignment horizontal="left"/>
    </xf>
    <xf numFmtId="4" fontId="10" fillId="2" borderId="1" xfId="20" applyNumberFormat="1" applyAlignment="1">
      <alignment horizontal="left" vertical="center"/>
    </xf>
    <xf numFmtId="10" fontId="10" fillId="2" borderId="1" xfId="20" applyNumberFormat="1" applyAlignment="1">
      <alignment horizontal="left" vertical="center"/>
    </xf>
    <xf numFmtId="0" fontId="9" fillId="36" borderId="1" xfId="54" applyAlignment="1" applyProtection="1">
      <alignment horizontal="left" vertical="center"/>
      <protection locked="0"/>
    </xf>
    <xf numFmtId="4" fontId="9" fillId="36" borderId="1" xfId="54" applyNumberFormat="1" applyAlignment="1" applyProtection="1">
      <alignment horizontal="left" vertical="center"/>
      <protection locked="0"/>
    </xf>
    <xf numFmtId="4" fontId="22" fillId="3" borderId="1" xfId="6" applyNumberFormat="1" applyFont="1" applyFill="1" applyBorder="1" applyAlignment="1" applyProtection="1">
      <alignment horizontal="left" vertical="center"/>
      <protection locked="0"/>
    </xf>
    <xf numFmtId="43" fontId="61" fillId="38" borderId="12" xfId="1" applyNumberFormat="1" applyBorder="1" applyAlignment="1">
      <alignment horizontal="center" vertical="center" wrapText="1"/>
    </xf>
    <xf numFmtId="0" fontId="7" fillId="5" borderId="27" xfId="4" applyBorder="1" applyAlignment="1">
      <alignment horizontal="center" vertical="center"/>
    </xf>
    <xf numFmtId="0" fontId="61" fillId="38" borderId="60" xfId="1" applyBorder="1" applyAlignment="1">
      <alignment horizontal="center" vertical="center" wrapText="1"/>
    </xf>
    <xf numFmtId="173" fontId="22" fillId="3" borderId="35" xfId="19" applyNumberFormat="1" applyFont="1" applyBorder="1" applyAlignment="1" applyProtection="1">
      <alignment horizontal="left" vertical="center"/>
      <protection locked="0"/>
    </xf>
    <xf numFmtId="4" fontId="9" fillId="3" borderId="1" xfId="19" applyNumberFormat="1" applyAlignment="1" applyProtection="1">
      <alignment horizontal="center" vertical="center"/>
      <protection locked="0"/>
    </xf>
    <xf numFmtId="7" fontId="9" fillId="3" borderId="1" xfId="10" applyNumberFormat="1" applyFont="1" applyFill="1" applyBorder="1" applyAlignment="1" applyProtection="1">
      <alignment horizontal="center" vertical="center"/>
      <protection locked="0"/>
    </xf>
    <xf numFmtId="7" fontId="9" fillId="2" borderId="1" xfId="10" applyNumberFormat="1" applyFont="1" applyFill="1" applyBorder="1" applyAlignment="1" applyProtection="1">
      <alignment horizontal="center" vertical="center"/>
    </xf>
    <xf numFmtId="7" fontId="76" fillId="2" borderId="1" xfId="20" applyNumberFormat="1" applyFont="1" applyAlignment="1">
      <alignment horizontal="center" vertical="center"/>
    </xf>
    <xf numFmtId="4" fontId="9" fillId="3" borderId="21" xfId="19" applyNumberFormat="1" applyBorder="1" applyAlignment="1" applyProtection="1">
      <alignment horizontal="center" vertical="center"/>
      <protection locked="0"/>
    </xf>
    <xf numFmtId="7" fontId="9" fillId="3" borderId="21" xfId="10" applyNumberFormat="1" applyFont="1" applyFill="1" applyBorder="1" applyAlignment="1" applyProtection="1">
      <alignment horizontal="center" vertical="center"/>
      <protection locked="0"/>
    </xf>
    <xf numFmtId="2" fontId="9" fillId="3" borderId="1" xfId="10" applyNumberFormat="1" applyFont="1" applyFill="1" applyBorder="1" applyAlignment="1" applyProtection="1">
      <alignment horizontal="center" vertical="center"/>
      <protection locked="0"/>
    </xf>
    <xf numFmtId="2" fontId="9" fillId="3" borderId="21" xfId="10" applyNumberFormat="1" applyFont="1" applyFill="1" applyBorder="1" applyAlignment="1" applyProtection="1">
      <alignment horizontal="center" vertical="center"/>
      <protection locked="0"/>
    </xf>
    <xf numFmtId="7" fontId="9" fillId="2" borderId="21" xfId="10" applyNumberFormat="1" applyFont="1" applyFill="1" applyBorder="1" applyAlignment="1" applyProtection="1">
      <alignment horizontal="center" vertical="center"/>
    </xf>
    <xf numFmtId="7" fontId="9" fillId="52" borderId="1" xfId="19" applyNumberFormat="1" applyFill="1" applyAlignment="1">
      <alignment horizontal="center" vertical="center"/>
    </xf>
    <xf numFmtId="7" fontId="9" fillId="3" borderId="21" xfId="19" applyNumberFormat="1" applyBorder="1" applyAlignment="1" applyProtection="1">
      <alignment horizontal="center" vertical="center"/>
      <protection locked="0"/>
    </xf>
    <xf numFmtId="7" fontId="9" fillId="2" borderId="21" xfId="20" applyNumberFormat="1" applyFont="1" applyBorder="1" applyAlignment="1">
      <alignment horizontal="center" vertical="center"/>
    </xf>
    <xf numFmtId="4" fontId="9" fillId="3" borderId="1" xfId="10" applyNumberFormat="1" applyFont="1" applyFill="1" applyBorder="1" applyAlignment="1" applyProtection="1">
      <alignment horizontal="center" vertical="center"/>
      <protection locked="0"/>
    </xf>
    <xf numFmtId="4" fontId="9" fillId="3" borderId="21" xfId="10" applyNumberFormat="1" applyFont="1" applyFill="1" applyBorder="1" applyAlignment="1" applyProtection="1">
      <alignment horizontal="center" vertical="center"/>
      <protection locked="0"/>
    </xf>
    <xf numFmtId="0" fontId="30" fillId="41" borderId="16" xfId="58" applyFont="1" applyFill="1" applyBorder="1" applyAlignment="1">
      <alignment vertical="center"/>
    </xf>
    <xf numFmtId="8" fontId="9" fillId="3" borderId="1" xfId="19" applyNumberFormat="1" applyAlignment="1" applyProtection="1">
      <alignment horizontal="left" vertical="center" wrapText="1"/>
      <protection locked="0"/>
    </xf>
    <xf numFmtId="4" fontId="9" fillId="2" borderId="1" xfId="19" applyNumberFormat="1" applyFill="1" applyAlignment="1">
      <alignment horizontal="center" vertical="center"/>
    </xf>
    <xf numFmtId="4" fontId="9" fillId="2" borderId="1" xfId="6" applyNumberFormat="1" applyFont="1" applyFill="1" applyBorder="1" applyAlignment="1" applyProtection="1">
      <alignment horizontal="center" vertical="center"/>
    </xf>
    <xf numFmtId="4" fontId="9" fillId="2" borderId="21" xfId="6" applyNumberFormat="1" applyFont="1" applyFill="1" applyBorder="1" applyAlignment="1" applyProtection="1">
      <alignment horizontal="center" vertical="center"/>
    </xf>
    <xf numFmtId="7" fontId="9" fillId="3" borderId="1" xfId="6" applyNumberFormat="1" applyFont="1" applyFill="1" applyBorder="1" applyAlignment="1" applyProtection="1">
      <alignment horizontal="center" vertical="center"/>
      <protection locked="0"/>
    </xf>
    <xf numFmtId="7" fontId="9" fillId="3" borderId="21" xfId="6" applyNumberFormat="1" applyFont="1" applyFill="1" applyBorder="1" applyAlignment="1" applyProtection="1">
      <alignment horizontal="center" vertical="center"/>
      <protection locked="0"/>
    </xf>
    <xf numFmtId="39" fontId="9" fillId="3" borderId="21" xfId="19" applyNumberFormat="1" applyBorder="1" applyAlignment="1" applyProtection="1">
      <alignment horizontal="center" vertical="center"/>
      <protection locked="0"/>
    </xf>
    <xf numFmtId="40" fontId="9" fillId="3" borderId="1" xfId="6" applyNumberFormat="1" applyFont="1" applyFill="1" applyBorder="1" applyAlignment="1" applyProtection="1">
      <alignment horizontal="left" vertical="center"/>
      <protection locked="0"/>
    </xf>
    <xf numFmtId="40" fontId="9" fillId="3" borderId="1" xfId="19" applyNumberFormat="1" applyAlignment="1" applyProtection="1">
      <alignment horizontal="left" vertical="center"/>
      <protection locked="0"/>
    </xf>
    <xf numFmtId="40" fontId="9" fillId="3" borderId="35" xfId="6" applyNumberFormat="1" applyFont="1" applyFill="1" applyBorder="1" applyAlignment="1" applyProtection="1">
      <alignment horizontal="left" vertical="center"/>
      <protection locked="0"/>
    </xf>
    <xf numFmtId="40" fontId="9" fillId="3" borderId="35" xfId="19" applyNumberFormat="1" applyBorder="1" applyAlignment="1" applyProtection="1">
      <alignment horizontal="left" vertical="center"/>
      <protection locked="0"/>
    </xf>
    <xf numFmtId="0" fontId="9" fillId="3" borderId="47" xfId="19" applyNumberFormat="1" applyBorder="1" applyAlignment="1" applyProtection="1">
      <alignment horizontal="left" vertical="center" wrapText="1"/>
      <protection locked="0"/>
    </xf>
    <xf numFmtId="8" fontId="9" fillId="3" borderId="35" xfId="19" applyNumberFormat="1" applyBorder="1" applyAlignment="1" applyProtection="1">
      <alignment horizontal="left" vertical="center"/>
      <protection locked="0"/>
    </xf>
    <xf numFmtId="8" fontId="9" fillId="3" borderId="14" xfId="19" applyNumberFormat="1" applyBorder="1" applyAlignment="1" applyProtection="1">
      <alignment horizontal="left" vertical="center"/>
      <protection locked="0"/>
    </xf>
    <xf numFmtId="174" fontId="9" fillId="3" borderId="34" xfId="19" applyNumberFormat="1" applyBorder="1" applyAlignment="1" applyProtection="1">
      <alignment horizontal="left" vertical="center"/>
      <protection locked="0"/>
    </xf>
    <xf numFmtId="174" fontId="9" fillId="3" borderId="1" xfId="19" applyNumberFormat="1" applyAlignment="1" applyProtection="1">
      <alignment horizontal="left" vertical="center"/>
      <protection locked="0"/>
    </xf>
    <xf numFmtId="0" fontId="91" fillId="0" borderId="0" xfId="0" applyFont="1">
      <alignment vertical="center"/>
    </xf>
    <xf numFmtId="0" fontId="41" fillId="0" borderId="0" xfId="56" applyFont="1" applyFill="1" applyAlignment="1">
      <alignment horizontal="left"/>
    </xf>
    <xf numFmtId="4" fontId="9" fillId="3" borderId="28" xfId="19" applyNumberFormat="1" applyBorder="1" applyAlignment="1" applyProtection="1">
      <alignment horizontal="center" vertical="center"/>
      <protection locked="0"/>
    </xf>
    <xf numFmtId="4" fontId="9" fillId="3" borderId="32" xfId="19" applyNumberFormat="1" applyBorder="1" applyAlignment="1" applyProtection="1">
      <alignment horizontal="center" vertical="center"/>
      <protection locked="0"/>
    </xf>
    <xf numFmtId="4" fontId="9" fillId="3" borderId="31" xfId="19" applyNumberFormat="1" applyBorder="1" applyAlignment="1" applyProtection="1">
      <alignment horizontal="center" vertical="center"/>
      <protection locked="0"/>
    </xf>
    <xf numFmtId="4" fontId="9" fillId="3" borderId="26" xfId="19" applyNumberFormat="1" applyBorder="1" applyAlignment="1" applyProtection="1">
      <alignment horizontal="center" vertical="center"/>
      <protection locked="0"/>
    </xf>
    <xf numFmtId="4" fontId="9" fillId="3" borderId="41" xfId="19" applyNumberFormat="1" applyBorder="1" applyAlignment="1" applyProtection="1">
      <alignment horizontal="center" vertical="center"/>
      <protection locked="0"/>
    </xf>
    <xf numFmtId="4" fontId="9" fillId="3" borderId="42" xfId="19" applyNumberFormat="1" applyBorder="1" applyAlignment="1" applyProtection="1">
      <alignment horizontal="center" vertical="center"/>
      <protection locked="0"/>
    </xf>
    <xf numFmtId="4" fontId="9" fillId="3" borderId="43" xfId="19" applyNumberFormat="1" applyBorder="1" applyAlignment="1" applyProtection="1">
      <alignment horizontal="center" vertical="center"/>
      <protection locked="0"/>
    </xf>
    <xf numFmtId="4" fontId="9" fillId="3" borderId="44" xfId="19" applyNumberFormat="1" applyBorder="1" applyAlignment="1" applyProtection="1">
      <alignment horizontal="center" vertical="center"/>
      <protection locked="0"/>
    </xf>
    <xf numFmtId="173" fontId="10" fillId="2" borderId="1" xfId="20" applyNumberFormat="1" applyAlignment="1">
      <alignment horizontal="left" vertical="center"/>
    </xf>
    <xf numFmtId="38" fontId="10" fillId="3" borderId="1" xfId="20" applyNumberFormat="1" applyFill="1" applyAlignment="1" applyProtection="1">
      <alignment horizontal="center" vertical="center"/>
      <protection locked="0"/>
    </xf>
    <xf numFmtId="0" fontId="0" fillId="0" borderId="0" xfId="0" applyAlignment="1"/>
    <xf numFmtId="0" fontId="25" fillId="0" borderId="0" xfId="0" applyFont="1" applyAlignment="1"/>
    <xf numFmtId="0" fontId="26" fillId="0" borderId="0" xfId="0" applyFont="1" applyAlignment="1"/>
    <xf numFmtId="0" fontId="24" fillId="0" borderId="0" xfId="0" applyFont="1" applyAlignment="1"/>
    <xf numFmtId="0" fontId="72" fillId="0" borderId="0" xfId="0" applyFont="1" applyAlignment="1"/>
    <xf numFmtId="0" fontId="51" fillId="0" borderId="0" xfId="0" applyFont="1">
      <alignment vertical="center"/>
    </xf>
    <xf numFmtId="0" fontId="26" fillId="0" borderId="0" xfId="0" applyFont="1" applyAlignment="1">
      <alignment horizontal="left"/>
    </xf>
    <xf numFmtId="2" fontId="26" fillId="0" borderId="0" xfId="0" applyNumberFormat="1" applyFont="1" applyAlignment="1"/>
    <xf numFmtId="11" fontId="26" fillId="0" borderId="0" xfId="0" applyNumberFormat="1" applyFont="1" applyAlignment="1"/>
    <xf numFmtId="0" fontId="73" fillId="0" borderId="0" xfId="64" applyFont="1"/>
    <xf numFmtId="0" fontId="90" fillId="41" borderId="0" xfId="0" quotePrefix="1" applyFont="1" applyFill="1" applyAlignment="1"/>
    <xf numFmtId="0" fontId="0" fillId="41" borderId="0" xfId="0" applyFill="1" applyAlignment="1"/>
    <xf numFmtId="0" fontId="54" fillId="38" borderId="49" xfId="0" applyFont="1" applyFill="1" applyBorder="1" applyAlignment="1"/>
    <xf numFmtId="0" fontId="54" fillId="38" borderId="50" xfId="0" applyFont="1" applyFill="1" applyBorder="1" applyAlignment="1"/>
    <xf numFmtId="0" fontId="54" fillId="38" borderId="51" xfId="0" applyFont="1" applyFill="1" applyBorder="1" applyAlignment="1"/>
    <xf numFmtId="14" fontId="0" fillId="4" borderId="52" xfId="0" applyNumberFormat="1" applyFill="1" applyBorder="1">
      <alignment vertical="center"/>
    </xf>
    <xf numFmtId="14" fontId="0" fillId="4" borderId="53" xfId="0" applyNumberFormat="1" applyFill="1" applyBorder="1">
      <alignment vertical="center"/>
    </xf>
    <xf numFmtId="0" fontId="0" fillId="4" borderId="53" xfId="0" applyFill="1" applyBorder="1" applyAlignment="1">
      <alignment vertical="center" wrapText="1"/>
    </xf>
    <xf numFmtId="0" fontId="0" fillId="4" borderId="54" xfId="0" applyFill="1" applyBorder="1" applyAlignment="1">
      <alignment vertical="center" wrapText="1"/>
    </xf>
    <xf numFmtId="0" fontId="0" fillId="41" borderId="55" xfId="0" applyFill="1" applyBorder="1">
      <alignment vertical="center"/>
    </xf>
    <xf numFmtId="14" fontId="0" fillId="41" borderId="0" xfId="0" applyNumberFormat="1" applyFill="1">
      <alignment vertical="center"/>
    </xf>
    <xf numFmtId="0" fontId="0" fillId="41" borderId="0" xfId="0" applyFill="1" applyAlignment="1">
      <alignment vertical="center" wrapText="1"/>
    </xf>
    <xf numFmtId="0" fontId="0" fillId="41" borderId="56" xfId="0" applyFill="1" applyBorder="1" applyAlignment="1">
      <alignment vertical="center" wrapText="1"/>
    </xf>
    <xf numFmtId="0" fontId="0" fillId="4" borderId="55" xfId="0" applyFill="1" applyBorder="1">
      <alignment vertical="center"/>
    </xf>
    <xf numFmtId="14" fontId="0" fillId="4" borderId="0" xfId="0" applyNumberFormat="1" applyFill="1">
      <alignment vertical="center"/>
    </xf>
    <xf numFmtId="0" fontId="0" fillId="4" borderId="0" xfId="0" applyFill="1" applyAlignment="1">
      <alignment vertical="center" wrapText="1"/>
    </xf>
    <xf numFmtId="0" fontId="0" fillId="4" borderId="56" xfId="0" applyFill="1" applyBorder="1" applyAlignment="1">
      <alignment vertical="center" wrapText="1"/>
    </xf>
    <xf numFmtId="0" fontId="0" fillId="41" borderId="57" xfId="0" applyFill="1" applyBorder="1">
      <alignment vertical="center"/>
    </xf>
    <xf numFmtId="14" fontId="0" fillId="41" borderId="2" xfId="0" applyNumberFormat="1" applyFill="1" applyBorder="1">
      <alignment vertical="center"/>
    </xf>
    <xf numFmtId="0" fontId="42" fillId="41" borderId="2" xfId="0" applyFont="1" applyFill="1" applyBorder="1" applyAlignment="1">
      <alignment vertical="center" wrapText="1"/>
    </xf>
    <xf numFmtId="0" fontId="42" fillId="41" borderId="58" xfId="0" applyFont="1" applyFill="1" applyBorder="1" applyAlignment="1">
      <alignment vertical="center" wrapText="1"/>
    </xf>
    <xf numFmtId="0" fontId="19" fillId="0" borderId="7" xfId="11" applyAlignment="1">
      <alignment vertical="center"/>
    </xf>
    <xf numFmtId="0" fontId="65" fillId="0" borderId="7" xfId="11" applyFont="1" applyAlignment="1">
      <alignment horizontal="right" vertical="center"/>
    </xf>
    <xf numFmtId="0" fontId="55" fillId="0" borderId="2" xfId="12" applyAlignment="1">
      <alignment vertical="center"/>
    </xf>
    <xf numFmtId="165" fontId="0" fillId="0" borderId="0" xfId="0" applyNumberFormat="1" applyAlignment="1">
      <alignment horizontal="left" vertical="center"/>
    </xf>
    <xf numFmtId="0" fontId="9" fillId="0" borderId="1" xfId="3" applyFont="1">
      <alignment vertical="center"/>
    </xf>
    <xf numFmtId="0" fontId="20" fillId="0" borderId="0" xfId="0" applyFont="1">
      <alignment vertical="center"/>
    </xf>
    <xf numFmtId="0" fontId="9" fillId="3" borderId="1" xfId="19" applyAlignment="1">
      <alignment horizontal="left" vertical="center"/>
    </xf>
    <xf numFmtId="0" fontId="9" fillId="36" borderId="1" xfId="54" applyAlignment="1">
      <alignment horizontal="left" vertical="center"/>
    </xf>
    <xf numFmtId="0" fontId="10" fillId="2" borderId="1" xfId="21" applyFill="1" applyAlignment="1">
      <alignment horizontal="left" vertical="center"/>
    </xf>
    <xf numFmtId="0" fontId="10" fillId="4" borderId="1" xfId="21" applyAlignment="1">
      <alignment horizontal="left" vertical="center"/>
    </xf>
    <xf numFmtId="0" fontId="10" fillId="46" borderId="1" xfId="53" applyFill="1" applyAlignment="1">
      <alignment horizontal="left" vertical="center"/>
    </xf>
    <xf numFmtId="0" fontId="7" fillId="5" borderId="1" xfId="4" applyAlignment="1">
      <alignment horizontal="left" vertical="center"/>
    </xf>
    <xf numFmtId="0" fontId="7" fillId="39" borderId="1" xfId="2" applyAlignment="1">
      <alignment horizontal="left" vertical="center"/>
    </xf>
    <xf numFmtId="0" fontId="52" fillId="47" borderId="1" xfId="54" applyFont="1" applyFill="1" applyAlignment="1">
      <alignment horizontal="left" vertical="center"/>
    </xf>
    <xf numFmtId="0" fontId="22" fillId="48" borderId="0" xfId="0" applyFont="1" applyFill="1">
      <alignment vertical="center"/>
    </xf>
    <xf numFmtId="0" fontId="9" fillId="49" borderId="1" xfId="21" applyFont="1" applyFill="1" applyAlignment="1">
      <alignment horizontal="left" vertical="center"/>
    </xf>
    <xf numFmtId="0" fontId="9" fillId="50" borderId="21" xfId="53" applyFont="1" applyFill="1" applyBorder="1" applyAlignment="1">
      <alignment horizontal="left" vertical="center"/>
    </xf>
    <xf numFmtId="0" fontId="61" fillId="0" borderId="0" xfId="1" applyFill="1" applyBorder="1" applyAlignment="1">
      <alignment horizontal="left" vertical="center"/>
    </xf>
    <xf numFmtId="0" fontId="7" fillId="0" borderId="0" xfId="2" applyFill="1" applyBorder="1" applyAlignment="1">
      <alignment horizontal="left" vertical="center"/>
    </xf>
    <xf numFmtId="4" fontId="9" fillId="52" borderId="1" xfId="19" applyNumberFormat="1" applyFill="1" applyAlignment="1">
      <alignment horizontal="center" vertical="center"/>
    </xf>
    <xf numFmtId="169" fontId="9" fillId="52" borderId="1" xfId="19" applyNumberFormat="1" applyFill="1" applyAlignment="1">
      <alignment horizontal="center" vertical="center"/>
    </xf>
    <xf numFmtId="175" fontId="9" fillId="3" borderId="1" xfId="19" applyNumberFormat="1" applyAlignment="1" applyProtection="1">
      <alignment horizontal="left" vertical="center"/>
      <protection locked="0"/>
    </xf>
    <xf numFmtId="0" fontId="69" fillId="0" borderId="0" xfId="58" applyFont="1" applyAlignment="1">
      <alignment horizontal="left" vertical="center" wrapText="1"/>
    </xf>
    <xf numFmtId="0" fontId="81" fillId="50" borderId="64" xfId="58" applyFont="1" applyFill="1" applyBorder="1" applyAlignment="1">
      <alignment horizontal="left" vertical="center" wrapText="1"/>
    </xf>
    <xf numFmtId="0" fontId="81" fillId="50" borderId="65" xfId="58" applyFont="1" applyFill="1" applyBorder="1" applyAlignment="1">
      <alignment horizontal="left" vertical="center" wrapText="1"/>
    </xf>
    <xf numFmtId="0" fontId="81" fillId="50" borderId="66" xfId="58" applyFont="1" applyFill="1" applyBorder="1" applyAlignment="1">
      <alignment horizontal="left" vertical="center" wrapText="1"/>
    </xf>
    <xf numFmtId="0" fontId="81" fillId="50" borderId="67" xfId="58" applyFont="1" applyFill="1" applyBorder="1" applyAlignment="1">
      <alignment horizontal="left" vertical="center" wrapText="1"/>
    </xf>
    <xf numFmtId="0" fontId="81" fillId="50" borderId="11" xfId="58" applyFont="1" applyFill="1" applyBorder="1" applyAlignment="1">
      <alignment horizontal="left" vertical="center" wrapText="1"/>
    </xf>
    <xf numFmtId="0" fontId="81" fillId="50" borderId="63" xfId="58" applyFont="1" applyFill="1" applyBorder="1" applyAlignment="1">
      <alignment horizontal="left" vertical="center" wrapText="1"/>
    </xf>
    <xf numFmtId="0" fontId="4" fillId="41" borderId="0" xfId="58" applyFill="1" applyAlignment="1">
      <alignment vertical="top" wrapText="1"/>
    </xf>
    <xf numFmtId="0" fontId="61" fillId="38" borderId="13" xfId="1" applyBorder="1" applyAlignment="1">
      <alignment horizontal="center" vertical="center"/>
    </xf>
    <xf numFmtId="0" fontId="61" fillId="38" borderId="0" xfId="1" applyBorder="1" applyAlignment="1">
      <alignment horizontal="center" vertical="center"/>
    </xf>
    <xf numFmtId="0" fontId="0" fillId="0" borderId="0" xfId="0">
      <alignment vertical="center"/>
    </xf>
    <xf numFmtId="0" fontId="61" fillId="38" borderId="25" xfId="1" applyBorder="1" applyAlignment="1">
      <alignment horizontal="center" vertical="center"/>
    </xf>
    <xf numFmtId="0" fontId="61" fillId="38" borderId="45" xfId="1" applyBorder="1" applyAlignment="1">
      <alignment horizontal="center" vertical="center"/>
    </xf>
    <xf numFmtId="0" fontId="61" fillId="38" borderId="46" xfId="1" applyBorder="1" applyAlignment="1">
      <alignment horizontal="center" vertical="center"/>
    </xf>
    <xf numFmtId="0" fontId="61" fillId="38" borderId="8" xfId="1" applyAlignment="1">
      <alignment horizontal="center" vertical="center"/>
    </xf>
    <xf numFmtId="1" fontId="9" fillId="3" borderId="64" xfId="19" applyNumberFormat="1" applyBorder="1" applyAlignment="1" applyProtection="1">
      <alignment horizontal="center" vertical="center"/>
      <protection locked="0"/>
    </xf>
    <xf numFmtId="1" fontId="9" fillId="3" borderId="68" xfId="19" applyNumberFormat="1" applyBorder="1" applyAlignment="1" applyProtection="1">
      <alignment horizontal="center" vertical="center"/>
      <protection locked="0"/>
    </xf>
    <xf numFmtId="1" fontId="9" fillId="3" borderId="65" xfId="19" applyNumberFormat="1" applyBorder="1" applyAlignment="1" applyProtection="1">
      <alignment horizontal="center" vertical="center"/>
      <protection locked="0"/>
    </xf>
    <xf numFmtId="1" fontId="9" fillId="3" borderId="69" xfId="19" applyNumberFormat="1" applyBorder="1" applyAlignment="1" applyProtection="1">
      <alignment horizontal="center" vertical="center"/>
      <protection locked="0"/>
    </xf>
    <xf numFmtId="1" fontId="9" fillId="3" borderId="0" xfId="19" applyNumberFormat="1" applyBorder="1" applyAlignment="1" applyProtection="1">
      <alignment horizontal="center" vertical="center"/>
      <protection locked="0"/>
    </xf>
    <xf numFmtId="1" fontId="9" fillId="3" borderId="70" xfId="19" applyNumberFormat="1" applyBorder="1" applyAlignment="1" applyProtection="1">
      <alignment horizontal="center" vertical="center"/>
      <protection locked="0"/>
    </xf>
    <xf numFmtId="1" fontId="9" fillId="3" borderId="66" xfId="19" applyNumberFormat="1" applyBorder="1" applyAlignment="1" applyProtection="1">
      <alignment horizontal="center" vertical="center"/>
      <protection locked="0"/>
    </xf>
    <xf numFmtId="1" fontId="9" fillId="3" borderId="10" xfId="19" applyNumberFormat="1" applyBorder="1" applyAlignment="1" applyProtection="1">
      <alignment horizontal="center" vertical="center"/>
      <protection locked="0"/>
    </xf>
    <xf numFmtId="1" fontId="9" fillId="3" borderId="67" xfId="19" applyNumberFormat="1" applyBorder="1" applyAlignment="1" applyProtection="1">
      <alignment horizontal="center" vertical="center"/>
      <protection locked="0"/>
    </xf>
    <xf numFmtId="0" fontId="86" fillId="50" borderId="11" xfId="56" applyFont="1" applyFill="1" applyBorder="1" applyAlignment="1">
      <alignment horizontal="left" vertical="center" wrapText="1"/>
    </xf>
    <xf numFmtId="0" fontId="86" fillId="50" borderId="71" xfId="56" applyFont="1" applyFill="1" applyBorder="1" applyAlignment="1">
      <alignment horizontal="left" vertical="center" wrapText="1"/>
    </xf>
    <xf numFmtId="0" fontId="86" fillId="50" borderId="63" xfId="56" applyFont="1" applyFill="1" applyBorder="1" applyAlignment="1">
      <alignment horizontal="left" vertical="center" wrapText="1"/>
    </xf>
    <xf numFmtId="0" fontId="30" fillId="50" borderId="11" xfId="58" applyFont="1" applyFill="1" applyBorder="1" applyAlignment="1">
      <alignment horizontal="center" vertical="center" wrapText="1"/>
    </xf>
    <xf numFmtId="0" fontId="30" fillId="50" borderId="71" xfId="58" applyFont="1" applyFill="1" applyBorder="1" applyAlignment="1">
      <alignment horizontal="center" vertical="center" wrapText="1"/>
    </xf>
    <xf numFmtId="0" fontId="30" fillId="50" borderId="63" xfId="58" applyFont="1" applyFill="1" applyBorder="1" applyAlignment="1">
      <alignment horizontal="center" vertical="center" wrapText="1"/>
    </xf>
    <xf numFmtId="0" fontId="85" fillId="50" borderId="11" xfId="15" applyFont="1" applyFill="1" applyBorder="1" applyAlignment="1">
      <alignment horizontal="left" vertical="center" wrapText="1"/>
    </xf>
    <xf numFmtId="0" fontId="85" fillId="50" borderId="63" xfId="15" applyFont="1" applyFill="1" applyBorder="1" applyAlignment="1">
      <alignment horizontal="left" vertical="center" wrapText="1"/>
    </xf>
    <xf numFmtId="0" fontId="68" fillId="41" borderId="0" xfId="64" applyFont="1" applyFill="1"/>
    <xf numFmtId="169" fontId="9" fillId="3" borderId="21" xfId="19" applyNumberFormat="1" applyFill="1" applyBorder="1" applyAlignment="1" applyProtection="1">
      <alignment horizontal="center" vertical="center"/>
      <protection locked="0"/>
    </xf>
  </cellXfs>
  <cellStyles count="74">
    <cellStyle name="20% - Accent1" xfId="29" builtinId="30" hidden="1"/>
    <cellStyle name="20% - Accent2" xfId="33" builtinId="34" hidden="1"/>
    <cellStyle name="20% - Accent3" xfId="37" builtinId="38" hidden="1"/>
    <cellStyle name="20% - Accent4" xfId="41" builtinId="42" hidden="1"/>
    <cellStyle name="20% - Accent5" xfId="45" builtinId="46" hidden="1"/>
    <cellStyle name="20% - Accent6" xfId="49" builtinId="50" hidden="1"/>
    <cellStyle name="40% - Accent1" xfId="30" builtinId="31" hidden="1"/>
    <cellStyle name="40% - Accent2" xfId="34" builtinId="35" hidden="1"/>
    <cellStyle name="40% - Accent3" xfId="38" builtinId="39" hidden="1"/>
    <cellStyle name="40% - Accent4" xfId="42" builtinId="43" hidden="1"/>
    <cellStyle name="40% - Accent5" xfId="46" builtinId="47" hidden="1"/>
    <cellStyle name="40% - Accent6" xfId="50" builtinId="51" hidden="1"/>
    <cellStyle name="60% - Accent1" xfId="31" builtinId="32" hidden="1"/>
    <cellStyle name="60% - Accent2" xfId="35" builtinId="36" hidden="1"/>
    <cellStyle name="60% - Accent3" xfId="39" builtinId="40" hidden="1"/>
    <cellStyle name="60% - Accent4" xfId="43" builtinId="44" hidden="1"/>
    <cellStyle name="60% - Accent5" xfId="47" builtinId="48" hidden="1"/>
    <cellStyle name="60% - Accent6" xfId="51" builtinId="52" hidden="1"/>
    <cellStyle name="Accent1" xfId="28" builtinId="29" hidden="1"/>
    <cellStyle name="Accent2" xfId="32" builtinId="33" hidden="1"/>
    <cellStyle name="Accent3" xfId="36" builtinId="37" hidden="1"/>
    <cellStyle name="Accent4" xfId="40" builtinId="41" hidden="1"/>
    <cellStyle name="Accent5" xfId="44" builtinId="45" hidden="1"/>
    <cellStyle name="Accent6" xfId="48" builtinId="49" hidden="1"/>
    <cellStyle name="Bad" xfId="17" builtinId="27" customBuiltin="1"/>
    <cellStyle name="Calculation" xfId="21" builtinId="22" customBuiltin="1"/>
    <cellStyle name="Calculation with Different Formula" xfId="53" xr:uid="{86A69745-C685-4E53-A848-07ABA0DE5447}"/>
    <cellStyle name="Check Cell" xfId="23" builtinId="23" customBuiltin="1"/>
    <cellStyle name="Comma" xfId="6" builtinId="3" customBuiltin="1"/>
    <cellStyle name="Comma [0]" xfId="7" builtinId="6" hidden="1"/>
    <cellStyle name="Comma 2" xfId="60" xr:uid="{0ED33185-13B1-F048-B73E-63A5FDFE8138}"/>
    <cellStyle name="Currency" xfId="10" builtinId="4" customBuiltin="1"/>
    <cellStyle name="Currency [0]" xfId="8" builtinId="7" hidden="1"/>
    <cellStyle name="Currency 2" xfId="65" xr:uid="{37248EA5-9171-A143-954B-34D97F012DAA}"/>
    <cellStyle name="Currency 3" xfId="66" xr:uid="{3F3B015B-B056-B24B-87E5-EED6DAF94E60}"/>
    <cellStyle name="Datetime Format" xfId="52" xr:uid="{F8B743EC-3D1E-4EC9-851A-EB90DD1814C6}"/>
    <cellStyle name="Dropdown Input" xfId="54" xr:uid="{070CA8DA-14F5-407A-8D4C-695D910B2800}"/>
    <cellStyle name="Explanatory Text" xfId="26" builtinId="53" customBuiltin="1"/>
    <cellStyle name="Followed Hyperlink" xfId="70" builtinId="9" customBuiltin="1"/>
    <cellStyle name="Good" xfId="16" builtinId="26" customBuiltin="1"/>
    <cellStyle name="Heading" xfId="71" xr:uid="{033C1996-C4E2-0642-9A56-230A5EF42C1B}"/>
    <cellStyle name="Heading 1" xfId="12" builtinId="16" customBuiltin="1"/>
    <cellStyle name="Heading 2" xfId="13" builtinId="17" customBuiltin="1"/>
    <cellStyle name="Heading 3" xfId="14" builtinId="18" customBuiltin="1"/>
    <cellStyle name="Heading 4" xfId="15" builtinId="19" customBuiltin="1"/>
    <cellStyle name="Hyperlink" xfId="9" builtinId="8" customBuiltin="1"/>
    <cellStyle name="Hyperlink 2" xfId="59" xr:uid="{39B4FD36-5DA5-D74D-90B8-85D2BC587B21}"/>
    <cellStyle name="Hyperlink 3" xfId="69" xr:uid="{46B20694-C677-6F4C-8A5D-C6B6145B8B1E}"/>
    <cellStyle name="Input" xfId="19" builtinId="20" customBuiltin="1"/>
    <cellStyle name="Linked Cell" xfId="22" builtinId="24" customBuiltin="1"/>
    <cellStyle name="Neutral" xfId="18" builtinId="28" customBuiltin="1"/>
    <cellStyle name="Normal" xfId="0" builtinId="0" customBuiltin="1"/>
    <cellStyle name="Normal 2" xfId="58" xr:uid="{5368DC05-257D-8446-9B99-2CC2543798F4}"/>
    <cellStyle name="Normal 2 2" xfId="63" xr:uid="{FFDE69CA-5FA2-1D4A-AAB6-9C84CE10A52B}"/>
    <cellStyle name="Normal 3" xfId="64" xr:uid="{A02A07E0-CDAC-6E4C-89BE-6CA5D51C6747}"/>
    <cellStyle name="Normal 3 2" xfId="57" xr:uid="{AE16C0A4-E148-4F4B-9B34-6E33989492BC}"/>
    <cellStyle name="Normal 4" xfId="68" xr:uid="{F08C34A0-8EAE-AD47-B0DF-102F24AE6D36}"/>
    <cellStyle name="Normal 7" xfId="72" xr:uid="{EA9535AE-335A-E14A-8431-E8F4D749967E}"/>
    <cellStyle name="Normal 9" xfId="73" xr:uid="{4C948ED8-F17A-DE4C-8E34-1F06476B089A}"/>
    <cellStyle name="Normal_Dispatchable RFP Forms" xfId="56" xr:uid="{40CFF9F7-C2CD-CE4E-A21E-35BEF2595AF3}"/>
    <cellStyle name="Normal_Dispatchable RFP Forms_Unlocked" xfId="62" xr:uid="{AAFF9BB9-0748-7545-AFBE-9FEA972ED848}"/>
    <cellStyle name="Note" xfId="25" builtinId="10" customBuiltin="1"/>
    <cellStyle name="Output" xfId="20" builtinId="21" customBuiltin="1"/>
    <cellStyle name="Percent" xfId="5" builtinId="5" customBuiltin="1"/>
    <cellStyle name="Percent 2" xfId="61" xr:uid="{4B71B387-522B-EC49-93A9-181131C8C388}"/>
    <cellStyle name="Percent 3" xfId="67" xr:uid="{E0475734-4C03-3244-9D15-B372EFAEC1B1}"/>
    <cellStyle name="Placeholder Data" xfId="55" xr:uid="{4EC3566B-4D15-1E4C-A893-6A923B2FCA92}"/>
    <cellStyle name="Table Header" xfId="1" xr:uid="{13587C19-EA50-488D-84F7-7E2E20679318}"/>
    <cellStyle name="Table Index" xfId="2" xr:uid="{E94AADE6-6DE4-4E30-ADB3-BBB185426671}"/>
    <cellStyle name="Table Sub-Header" xfId="4" xr:uid="{E6DE962F-309E-449D-AB36-9FD53AC7A115}"/>
    <cellStyle name="Table Value" xfId="3" xr:uid="{96588695-D2D5-4DE8-8EA4-3870B7FF2D45}"/>
    <cellStyle name="Title" xfId="11" builtinId="15" customBuiltin="1"/>
    <cellStyle name="Total" xfId="27" builtinId="25" customBuiltin="1"/>
    <cellStyle name="Warning Text" xfId="24" builtinId="11" customBuiltin="1"/>
  </cellStyles>
  <dxfs count="504">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ill>
        <patternFill>
          <bgColor theme="0" tint="-0.34998626667073579"/>
        </patternFill>
      </fill>
    </dxf>
    <dxf>
      <numFmt numFmtId="4" formatCode="#,##0.00"/>
      <fill>
        <patternFill patternType="solid">
          <fgColor indexed="64"/>
          <bgColor rgb="FFD5F7E2"/>
        </patternFill>
      </fill>
      <alignment horizontal="center" vertical="center" textRotation="0" wrapText="0" indent="0" justifyLastLine="0" shrinkToFit="0" readingOrder="0"/>
      <border>
        <left style="thin">
          <color theme="0" tint="-0.499984740745262"/>
        </left>
      </border>
      <protection locked="1" hidden="0"/>
    </dxf>
    <dxf>
      <numFmt numFmtId="4" formatCode="#,##0.00"/>
      <fill>
        <patternFill patternType="solid">
          <fgColor indexed="64"/>
          <bgColor rgb="FFD5F7E2"/>
        </patternFill>
      </fill>
      <alignment horizontal="center" vertical="center" textRotation="0" wrapText="0" indent="0" justifyLastLine="0" shrinkToFit="0" readingOrder="0"/>
      <border>
        <right style="thin">
          <color theme="0" tint="-0.499984740745262"/>
        </right>
      </border>
      <protection locked="1" hidden="0"/>
    </dxf>
    <dxf>
      <numFmt numFmtId="11" formatCode="&quot;$&quot;#,##0.00_);\(&quot;$&quot;#,##0.00\)"/>
      <alignment horizontal="center" vertical="center" textRotation="0" wrapText="0" indent="0" justifyLastLine="0" shrinkToFit="0" readingOrder="0"/>
      <border>
        <left style="thin">
          <color theme="0" tint="-0.499984740745262"/>
        </left>
        <right style="thin">
          <color theme="0" tint="-0.499984740745262"/>
        </right>
      </border>
      <protection locked="0" hidden="0"/>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dxf>
    <dxf>
      <font>
        <color theme="0"/>
      </font>
    </dxf>
    <dxf>
      <font>
        <color theme="0"/>
      </font>
    </dxf>
    <dxf>
      <fill>
        <patternFill>
          <bgColor rgb="FFFFFFCC"/>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rgb="FFFFFFCC"/>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b/>
        <i/>
        <color rgb="FFFF0000"/>
      </font>
    </dxf>
    <dxf>
      <font>
        <b/>
        <i val="0"/>
        <color rgb="FFFF0000"/>
      </font>
    </dxf>
    <dxf>
      <font>
        <color theme="0" tint="-0.34998626667073579"/>
      </font>
      <fill>
        <patternFill>
          <bgColor theme="0" tint="-0.34998626667073579"/>
        </patternFill>
      </fill>
    </dxf>
    <dxf>
      <font>
        <color theme="0" tint="-0.34998626667073579"/>
      </font>
      <fill>
        <patternFill>
          <bgColor theme="0" tint="-0.34998626667073579"/>
        </patternFill>
      </fill>
    </dxf>
    <dxf>
      <font>
        <b/>
        <i/>
        <color rgb="FFFF0000"/>
      </font>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ont>
        <color theme="0" tint="-0.34998626667073579"/>
      </font>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theme="0" tint="-0.34998626667073579"/>
      </font>
      <fill>
        <patternFill>
          <bgColor theme="0" tint="-0.34998626667073579"/>
        </patternFill>
      </fill>
    </dxf>
    <dxf>
      <font>
        <color theme="0"/>
      </font>
    </dxf>
    <dxf>
      <font>
        <strike val="0"/>
        <color theme="0" tint="-0.34998626667073579"/>
      </font>
      <fill>
        <patternFill>
          <bgColor theme="0" tint="-0.34998626667073579"/>
        </patternFill>
      </fill>
    </dxf>
    <dxf>
      <font>
        <color rgb="FFFF0000"/>
      </font>
      <fill>
        <patternFill patternType="none">
          <bgColor auto="1"/>
        </patternFill>
      </fill>
    </dxf>
    <dxf>
      <font>
        <color theme="0"/>
      </font>
    </dxf>
    <dxf>
      <font>
        <color rgb="FFFF0000"/>
      </font>
      <fill>
        <patternFill patternType="none">
          <bgColor auto="1"/>
        </patternFill>
      </fill>
    </dxf>
    <dxf>
      <font>
        <color theme="0"/>
      </font>
    </dxf>
    <dxf>
      <font>
        <color theme="0" tint="-0.34998626667073579"/>
      </font>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patternType="solid">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tint="-0.34998626667073579"/>
      </font>
      <fill>
        <patternFill patternType="solid">
          <bgColor theme="0" tint="-0.34998626667073579"/>
        </patternFill>
      </fill>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font>
        <b val="0"/>
        <i val="0"/>
        <strike val="0"/>
        <condense val="0"/>
        <extend val="0"/>
        <outline val="0"/>
        <shadow val="0"/>
        <u val="none"/>
        <vertAlign val="baseline"/>
        <sz val="9"/>
        <color theme="1"/>
        <name val="Arial"/>
        <family val="2"/>
        <scheme val="none"/>
      </font>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numFmt numFmtId="11" formatCode="&quot;$&quot;#,##0.00_);\(&quot;$&quot;#,##0.00\)"/>
      <protection locked="0" hidden="0"/>
    </dxf>
    <dxf>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numFmt numFmtId="176" formatCode="m/d/yy"/>
      <protection locked="0" hidden="0"/>
    </dxf>
    <dxf>
      <border outline="0">
        <top style="thin">
          <color theme="3"/>
        </top>
        <bottom style="thin">
          <color indexed="64"/>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font>
        <i val="0"/>
      </font>
      <numFmt numFmtId="11" formatCode="&quot;$&quot;#,##0.00_);\(&quot;$&quot;#,##0.00\)"/>
      <protection locked="0" hidden="0"/>
    </dxf>
    <dxf>
      <numFmt numFmtId="11" formatCode="&quot;$&quot;#,##0.00_);\(&quot;$&quot;#,##0.00\)"/>
      <protection locked="0" hidden="0"/>
    </dxf>
    <dxf>
      <numFmt numFmtId="176" formatCode="m/d/yy"/>
      <protection locked="0" hidden="0"/>
    </dxf>
    <dxf>
      <border outline="0">
        <top style="thin">
          <color theme="3"/>
        </top>
        <bottom style="thin">
          <color indexed="64"/>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0" indent="0" justifyLastLine="0" shrinkToFit="0" readingOrder="0"/>
      <border diagonalUp="0" diagonalDown="0">
        <left style="thin">
          <color theme="3"/>
        </left>
        <right style="thin">
          <color theme="3"/>
        </right>
        <top/>
        <bottom/>
      </border>
      <protection locked="1" hidden="0"/>
    </dxf>
    <dxf>
      <numFmt numFmtId="34" formatCode="_(&quot;$&quot;* #,##0.00_);_(&quot;$&quot;* \(#,##0.00\);_(&quot;$&quot;* &quot;-&quot;??_);_(@_)"/>
      <alignment horizontal="center" vertical="center" textRotation="0" wrapText="0" indent="0" justifyLastLine="0" shrinkToFit="0" readingOrder="0"/>
      <border>
        <left style="thin">
          <color theme="0" tint="-0.499984740745262"/>
        </left>
      </border>
      <protection locked="0" hidden="0"/>
    </dxf>
    <dxf>
      <numFmt numFmtId="34" formatCode="_(&quot;$&quot;* #,##0.00_);_(&quot;$&quot;* \(#,##0.00\);_(&quot;$&quot;* &quot;-&quot;??_);_(@_)"/>
      <alignment horizontal="center" vertical="center" textRotation="0" wrapText="0" indent="0" justifyLastLine="0" shrinkToFit="0" readingOrder="0"/>
      <border>
        <right style="thin">
          <color theme="0" tint="-0.499984740745262"/>
        </right>
      </border>
      <protection locked="0" hidden="0"/>
    </dxf>
    <dxf>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0" indent="0" justifyLastLine="0" shrinkToFit="0" readingOrder="0"/>
      <border diagonalUp="0" diagonalDown="0">
        <left style="thin">
          <color theme="3"/>
        </left>
        <right style="thin">
          <color theme="3"/>
        </right>
        <top/>
        <bottom/>
      </border>
      <protection locked="0"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4"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outline="0">
        <left style="thin">
          <color theme="3"/>
        </left>
        <right style="thin">
          <color theme="3"/>
        </right>
        <top/>
        <bottom/>
      </border>
      <protection locked="1" hidden="0"/>
    </dxf>
    <dxf>
      <font>
        <i val="0"/>
      </font>
      <numFmt numFmtId="11" formatCode="&quot;$&quot;#,##0.00_);\(&quot;$&quot;#,##0.00\)"/>
      <alignment horizontal="center" vertical="center" textRotation="0" wrapText="0" indent="0" justifyLastLine="0" shrinkToFit="0" readingOrder="0"/>
      <border outline="0">
        <left style="thin">
          <color theme="0" tint="-0.499984740745262"/>
        </left>
      </border>
      <protection locked="1" hidden="0"/>
    </dxf>
    <dxf>
      <font>
        <i val="0"/>
      </font>
      <numFmt numFmtId="11" formatCode="&quot;$&quot;#,##0.00_);\(&quot;$&quot;#,##0.00\)"/>
      <alignment horizontal="center" vertical="center" textRotation="0" wrapText="0" indent="0" justifyLastLine="0" shrinkToFit="0" readingOrder="0"/>
      <border outline="0">
        <left style="thin">
          <color theme="0" tint="-0.499984740745262"/>
        </left>
        <right style="thin">
          <color theme="0" tint="-0.499984740745262"/>
        </right>
      </border>
      <protection locked="1" hidden="0"/>
    </dxf>
    <dxf>
      <numFmt numFmtId="11" formatCode="&quot;$&quot;#,##0.00_);\(&quot;$&quot;#,##0.00\)"/>
      <alignment horizontal="center" vertical="center" textRotation="0" wrapText="0" indent="0" justifyLastLine="0" shrinkToFit="0" readingOrder="0"/>
      <border>
        <left style="thin">
          <color theme="0" tint="-0.499984740745262"/>
        </left>
        <right style="thin">
          <color theme="0" tint="-0.499984740745262"/>
        </right>
      </border>
      <protection locked="0" hidden="0"/>
    </dxf>
    <dxf>
      <numFmt numFmtId="11" formatCode="&quot;$&quot;#,##0.00_);\(&quot;$&quot;#,##0.00\)"/>
      <alignment horizontal="center" vertical="center" textRotation="0" wrapText="0" indent="0" justifyLastLine="0" shrinkToFit="0" readingOrder="0"/>
      <border>
        <left style="thin">
          <color theme="0" tint="-0.499984740745262"/>
        </left>
        <right style="thin">
          <color theme="0" tint="-0.499984740745262"/>
        </right>
      </border>
      <protection locked="0" hidden="0"/>
    </dxf>
    <dxf>
      <numFmt numFmtId="4" formatCode="#,##0.00"/>
      <fill>
        <patternFill patternType="solid">
          <fgColor indexed="64"/>
          <bgColor theme="7" tint="0.79998168889431442"/>
        </patternFill>
      </fill>
      <alignment horizontal="center" vertical="center" textRotation="0" wrapText="0" indent="0" justifyLastLine="0" shrinkToFit="0" readingOrder="0"/>
      <border>
        <left style="thin">
          <color theme="0" tint="-0.499984740745262"/>
        </left>
        <right style="thin">
          <color theme="0" tint="-0.499984740745262"/>
        </right>
      </border>
      <protection locked="1" hidden="0"/>
    </dxf>
    <dxf>
      <numFmt numFmtId="11" formatCode="&quot;$&quot;#,##0.00_);\(&quot;$&quot;#,##0.00\)"/>
      <alignment horizontal="center" vertical="center" textRotation="0" wrapText="0" indent="0" justifyLastLine="0" shrinkToFit="0" readingOrder="0"/>
      <border outline="0">
        <left style="thin">
          <color theme="0" tint="-0.499984740745262"/>
        </left>
        <right style="thin">
          <color theme="0" tint="-0.499984740745262"/>
        </right>
      </border>
      <protection locked="1" hidden="0"/>
    </dxf>
    <dxf>
      <numFmt numFmtId="11" formatCode="&quot;$&quot;#,##0.00_);\(&quot;$&quot;#,##0.00\)"/>
      <alignment horizontal="center" vertical="center" textRotation="0" wrapText="0" indent="0" justifyLastLine="0" shrinkToFit="0" readingOrder="0"/>
      <border outline="0">
        <left style="thin">
          <color theme="0" tint="-0.499984740745262"/>
        </left>
        <right style="thin">
          <color theme="0" tint="-0.499984740745262"/>
        </right>
      </border>
      <protection locked="1" hidden="0"/>
    </dxf>
    <dxf>
      <numFmt numFmtId="7" formatCode="#,##0.00_);\(#,##0.00\)"/>
      <alignment horizontal="center" vertical="center" textRotation="0" wrapText="0" indent="0" justifyLastLine="0" shrinkToFit="0" readingOrder="0"/>
      <border>
        <left style="thin">
          <color theme="0" tint="-0.499984740745262"/>
        </left>
        <right style="thin">
          <color theme="0" tint="-0.499984740745262"/>
        </right>
      </border>
      <protection locked="0" hidden="0"/>
    </dxf>
    <dxf>
      <numFmt numFmtId="4" formatCode="#,##0.00"/>
      <alignment horizontal="center" vertical="center" textRotation="0" wrapText="0" indent="0" justifyLastLine="0" shrinkToFit="0" readingOrder="0"/>
      <border>
        <right style="thin">
          <color theme="0" tint="-0.499984740745262"/>
        </right>
      </border>
      <protection locked="0" hidden="0"/>
    </dxf>
    <dxf>
      <font>
        <b val="0"/>
        <i val="0"/>
        <strike val="0"/>
        <condense val="0"/>
        <extend val="0"/>
        <outline val="0"/>
        <shadow val="0"/>
        <u val="none"/>
        <vertAlign val="baseline"/>
        <sz val="9"/>
        <color theme="1"/>
        <name val="Arial"/>
        <family val="2"/>
        <scheme val="none"/>
      </font>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outline="0">
        <left style="thin">
          <color theme="3"/>
        </left>
        <right style="thin">
          <color theme="3"/>
        </right>
        <top/>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2"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outline="0">
        <left style="thin">
          <color theme="3"/>
        </left>
        <right style="thin">
          <color theme="3"/>
        </right>
        <top/>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4" formatCode="#,##0.00"/>
      <fill>
        <patternFill patternType="solid">
          <fgColor indexed="64"/>
          <bgColor rgb="FFFFFFCC"/>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1"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11" formatCode="&quot;$&quot;#,##0.00_);\(&quot;$&quot;#,##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numFmt numFmtId="4" formatCode="#,##0.00"/>
      <alignment horizontal="center" vertical="center" textRotation="0" wrapText="0" indent="0" justifyLastLine="0" shrinkToFit="0" readingOrder="0"/>
      <border>
        <right style="thin">
          <color theme="0" tint="-0.499984740745262"/>
        </right>
      </border>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outline="0">
        <left style="thin">
          <color theme="3"/>
        </left>
        <right style="thin">
          <color theme="3"/>
        </right>
        <top/>
        <bottom/>
      </border>
      <protection locked="1" hidden="0"/>
    </dxf>
    <dxf>
      <font>
        <b val="0"/>
        <i val="0"/>
        <strike val="0"/>
        <condense val="0"/>
        <extend val="0"/>
        <outline val="0"/>
        <shadow val="0"/>
        <u val="none"/>
        <vertAlign val="baseline"/>
        <sz val="9"/>
        <color auto="1"/>
        <name val="Aptos Narrow"/>
        <family val="2"/>
        <scheme val="minor"/>
      </font>
      <numFmt numFmtId="14"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9"/>
        <color auto="1"/>
        <name val="Aptos Narrow"/>
        <family val="2"/>
        <scheme val="minor"/>
      </font>
      <numFmt numFmtId="14" formatCode="0.00%"/>
      <fill>
        <patternFill patternType="solid">
          <fgColor indexed="64"/>
          <bgColor rgb="FFFFFFCC"/>
        </patternFill>
      </fill>
      <alignment horizontal="center" vertical="center" textRotation="0" wrapText="0"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alignment horizontal="left" vertical="center" textRotation="0" wrapText="0" indent="0" justifyLastLine="0" shrinkToFit="0" readingOrder="0"/>
      <border>
        <left style="thin">
          <color theme="0" tint="-0.499984740745262"/>
        </left>
      </border>
      <protection locked="0" hidden="0"/>
    </dxf>
    <dxf>
      <numFmt numFmtId="2" formatCode="0.00"/>
      <alignment horizontal="left" vertical="center" textRotation="0" wrapText="0" indent="0" justifyLastLine="0" shrinkToFit="0" readingOrder="0"/>
      <border outline="0">
        <right style="thin">
          <color theme="0" tint="-0.499984740745262"/>
        </right>
      </border>
      <protection locked="0" hidden="0"/>
    </dxf>
    <dxf>
      <border>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alignment horizontal="left" vertical="center" textRotation="0" wrapText="0" indent="0" justifyLastLine="0" shrinkToFit="0" readingOrder="0"/>
      <border>
        <left style="thin">
          <color theme="0" tint="-0.499984740745262"/>
        </left>
      </border>
      <protection locked="0" hidden="0"/>
    </dxf>
    <dxf>
      <numFmt numFmtId="2" formatCode="0.00"/>
      <alignment horizontal="left" vertical="center" textRotation="0" wrapText="0" indent="0" justifyLastLine="0" shrinkToFit="0" readingOrder="0"/>
      <border outline="0">
        <right style="thin">
          <color theme="0" tint="-0.499984740745262"/>
        </right>
      </border>
      <protection locked="0" hidden="0"/>
    </dxf>
    <dxf>
      <border>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textRotation="0" indent="0" justifyLastLine="0" shrinkToFit="0" readingOrder="0"/>
      <protection locked="0" hidden="0"/>
    </dxf>
    <dxf>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protection locked="0" hidden="0"/>
    </dxf>
    <dxf>
      <alignment horizontal="left" textRotation="0" indent="0" justifyLastLine="0" shrinkToFit="0" readingOrder="0"/>
      <protection locked="0" hidden="0"/>
    </dxf>
    <dxf>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0" hidden="0"/>
    </dxf>
    <dxf>
      <numFmt numFmtId="2" formatCode="0.00"/>
      <alignment horizontal="left" textRotation="0" indent="0" justifyLastLine="0" shrinkToFit="0" readingOrder="0"/>
      <protection locked="0" hidden="0"/>
    </dxf>
    <dxf>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textRotation="0" indent="0" justifyLastLine="0" shrinkToFit="0" readingOrder="0"/>
      <protection locked="0" hidden="0"/>
    </dxf>
    <dxf>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border diagonalUp="0" diagonalDown="0">
        <left style="thin">
          <color theme="0" tint="-0.499984740745262"/>
        </left>
        <right/>
        <top style="thin">
          <color theme="0" tint="-0.499984740745262"/>
        </top>
        <bottom style="thin">
          <color theme="0" tint="-0.499984740745262"/>
        </bottom>
        <vertical/>
        <horizontal/>
      </border>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protection locked="0" hidden="0"/>
    </dxf>
    <dxf>
      <border outline="0">
        <bottom style="thin">
          <color theme="0" tint="-0.499984740745262"/>
        </bottom>
      </border>
    </dxf>
    <dxf>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numFmt numFmtId="2" formatCode="0.00"/>
      <border diagonalUp="0" diagonalDown="0">
        <left style="thin">
          <color theme="0" tint="-0.499984740745262"/>
        </left>
        <right/>
        <top style="thin">
          <color theme="0" tint="-0.499984740745262"/>
        </top>
        <bottom style="thin">
          <color theme="0" tint="-0.499984740745262"/>
        </bottom>
        <vertical/>
        <horizontal/>
      </border>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numFmt numFmtId="2" formatCode="0.00"/>
      <protection locked="0" hidden="0"/>
    </dxf>
    <dxf>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protection locked="0" hidden="0"/>
    </dxf>
    <dxf>
      <border outline="0">
        <bottom style="thin">
          <color theme="0" tint="-0.499984740745262"/>
        </bottom>
      </border>
    </dxf>
    <dxf>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numFmt numFmtId="3" formatCode="#,##0"/>
      <protection locked="0" hidden="0"/>
    </dxf>
    <dxf>
      <numFmt numFmtId="3" formatCode="#,##0"/>
      <protection locked="0" hidden="0"/>
    </dxf>
    <dxf>
      <numFmt numFmtId="0" formatCode="General"/>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numFmt numFmtId="3" formatCode="#,##0"/>
      <protection locked="0" hidden="0"/>
    </dxf>
    <dxf>
      <numFmt numFmtId="3" formatCode="#,##0"/>
      <protection locked="0" hidden="0"/>
    </dxf>
    <dxf>
      <numFmt numFmtId="0" formatCode="General"/>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1" indent="0" justifyLastLine="0" shrinkToFit="0" readingOrder="0"/>
      <border diagonalUp="0" diagonalDown="0">
        <left style="thin">
          <color theme="3"/>
        </left>
        <right style="thin">
          <color theme="3"/>
        </right>
        <top/>
        <bottom/>
      </border>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alignment horizontal="left" vertical="center" textRotation="0" indent="0" justifyLastLine="0" shrinkToFit="0" readingOrder="0"/>
      <protection locked="0" hidden="0"/>
    </dxf>
    <dxf>
      <border outline="0">
        <right style="thin">
          <color theme="0" tint="-0.499984740745262"/>
        </right>
      </border>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0"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0"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textRotation="0" indent="0" justifyLastLine="0" shrinkToFit="0" readingOrder="0"/>
      <protection locked="0" hidden="0"/>
    </dxf>
    <dxf>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0" hidden="0"/>
    </dxf>
    <dxf>
      <numFmt numFmtId="2" formatCode="0.00"/>
      <border diagonalUp="0" diagonalDown="0">
        <left style="thin">
          <color theme="0" tint="-0.499984740745262"/>
        </left>
        <right style="thin">
          <color indexed="64"/>
        </right>
        <top style="thin">
          <color theme="0" tint="-0.499984740745262"/>
        </top>
        <bottom style="thin">
          <color theme="0" tint="-0.499984740745262"/>
        </bottom>
        <vertical/>
        <horizontal/>
      </border>
      <protection locked="0" hidden="0"/>
    </dxf>
    <dxf>
      <numFmt numFmtId="2" formatCode="0.00"/>
      <border diagonalUp="0" diagonalDown="0">
        <left style="medium">
          <color indexed="64"/>
        </left>
        <right style="thin">
          <color theme="0" tint="-0.499984740745262"/>
        </right>
        <top style="thin">
          <color theme="0" tint="-0.499984740745262"/>
        </top>
        <bottom style="thin">
          <color theme="0" tint="-0.499984740745262"/>
        </bottom>
        <vertical/>
        <horizontal/>
      </border>
      <protection locked="0" hidden="0"/>
    </dxf>
    <dxf>
      <numFmt numFmtId="2" formatCode="0.00"/>
      <border diagonalUp="0" diagonalDown="0">
        <left style="thin">
          <color theme="0" tint="-0.499984740745262"/>
        </left>
        <right style="medium">
          <color indexed="64"/>
        </right>
        <top style="thin">
          <color theme="0" tint="-0.499984740745262"/>
        </top>
        <bottom style="thin">
          <color theme="0" tint="-0.499984740745262"/>
        </bottom>
        <vertical/>
        <horizontal/>
      </border>
      <protection locked="0" hidden="0"/>
    </dxf>
    <dxf>
      <numFmt numFmtId="2" formatCode="0.00"/>
      <alignment horizontal="left" vertical="center" textRotation="0" wrapText="0" indent="0" justifyLastLine="0" shrinkToFit="0" readingOrder="0"/>
      <border diagonalUp="0" diagonalDown="0" outline="0">
        <left style="thin">
          <color indexed="64"/>
        </left>
        <right style="thin">
          <color theme="0" tint="-0.499984740745262"/>
        </right>
        <top style="thin">
          <color theme="0" tint="-0.499984740745262"/>
        </top>
        <bottom style="thin">
          <color theme="0" tint="-0.499984740745262"/>
        </bottom>
      </border>
      <protection locked="0" hidden="0"/>
    </dxf>
    <dxf>
      <border diagonalUp="0" diagonalDown="0">
        <left style="thin">
          <color theme="0" tint="-0.499984740745262"/>
        </left>
        <right/>
        <top style="thin">
          <color theme="0" tint="-0.499984740745262"/>
        </top>
        <bottom style="thin">
          <color theme="0" tint="-0.499984740745262"/>
        </bottom>
        <vertical/>
        <horizontal/>
      </border>
      <protection locked="0" hidden="0"/>
    </dxf>
    <dxf>
      <border outline="0">
        <bottom style="thin">
          <color theme="0" tint="-0.499984740745262"/>
        </bottom>
      </border>
    </dxf>
    <dxf>
      <protection locked="0" hidden="0"/>
    </dxf>
    <dxf>
      <protection locked="0" hidden="0"/>
    </dxf>
    <dxf>
      <numFmt numFmtId="0" formatCode="General"/>
      <alignment horizontal="left" vertical="center" textRotation="0" wrapText="1"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2" formatCode="0.00"/>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border outline="0">
        <left style="thin">
          <color theme="0" tint="-0.499984740745262"/>
        </left>
      </border>
      <protection locked="0" hidden="0"/>
    </dxf>
    <dxf>
      <alignment horizontal="left" vertical="center" textRotation="0" wrapText="0" indent="0" justifyLastLine="0" shrinkToFit="0" readingOrder="0"/>
      <border outline="0">
        <right style="thin">
          <color theme="0" tint="-0.499984740745262"/>
        </right>
      </border>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vertical="center" textRotation="0" wrapText="0" indent="0" justifyLastLine="0" shrinkToFit="0" readingOrder="0"/>
      <protection locked="0" hidden="0"/>
    </dxf>
    <dxf>
      <border outline="0">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numFmt numFmtId="0" formatCode="General"/>
      <alignment horizontal="left" vertical="center" textRotation="0" wrapText="0" indent="0" justifyLastLine="0" shrinkToFit="0" readingOrder="0"/>
      <protection locked="0" hidden="0"/>
    </dxf>
    <dxf>
      <alignment horizontal="general" vertical="center" textRotation="0" wrapText="1" indent="0" justifyLastLine="0" shrinkToFit="0" readingOrder="0"/>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font>
        <strike val="0"/>
        <outline val="0"/>
        <shadow val="0"/>
        <u val="none"/>
        <vertAlign val="baseline"/>
        <sz val="9"/>
        <color theme="1"/>
        <name val="Aptos Narrow"/>
        <family val="2"/>
        <scheme val="minor"/>
      </font>
      <numFmt numFmtId="0" formatCode="General"/>
      <alignment horizontal="left" vertical="center" textRotation="0" wrapText="0" indent="0" justifyLastLine="0" shrinkToFit="0" readingOrder="0"/>
      <border>
        <left style="thin">
          <color theme="0" tint="-0.499984740745262"/>
        </left>
      </border>
      <protection locked="0" hidden="0"/>
    </dxf>
    <dxf>
      <alignment horizontal="right" vertical="center" textRotation="0" wrapText="0" indent="0" justifyLastLine="0" shrinkToFit="0" readingOrder="0"/>
      <border>
        <right style="thin">
          <color theme="0" tint="-0.499984740745262"/>
        </right>
      </border>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font>
        <strike val="0"/>
        <outline val="0"/>
        <shadow val="0"/>
        <u val="none"/>
        <vertAlign val="baseline"/>
        <sz val="9"/>
        <color theme="1"/>
        <name val="Aptos Narrow"/>
        <family val="2"/>
        <scheme val="minor"/>
      </font>
      <alignment horizontal="left" textRotation="0" indent="0" justifyLastLine="0" shrinkToFit="0" readingOrder="0"/>
      <protection locked="0" hidden="0"/>
    </dxf>
    <dxf>
      <border>
        <right style="thin">
          <color theme="0" tint="-0.499984740745262"/>
        </right>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protection locked="1" hidden="0"/>
    </dxf>
    <dxf>
      <alignment horizontal="left" textRotation="0" indent="0" justifyLastLine="0" shrinkToFit="0" readingOrder="0"/>
      <protection locked="0" hidden="0"/>
    </dxf>
    <dxf>
      <font>
        <b val="0"/>
        <i val="0"/>
        <strike val="0"/>
        <condense val="0"/>
        <extend val="0"/>
        <outline val="0"/>
        <shadow val="0"/>
        <u val="none"/>
        <vertAlign val="baseline"/>
        <sz val="9"/>
        <color theme="1"/>
        <name val="Arial"/>
        <family val="2"/>
        <scheme val="none"/>
      </font>
      <protection locked="0"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alignment horizontal="center" vertical="center" textRotation="0" wrapText="0" indent="0" justifyLastLine="0" shrinkToFit="0" readingOrder="0"/>
      <border diagonalUp="0" diagonalDown="0">
        <left style="thin">
          <color theme="3"/>
        </left>
        <right style="thin">
          <color theme="3"/>
        </right>
        <top/>
        <bottom/>
      </border>
      <protection locked="0" hidden="0"/>
    </dxf>
    <dxf>
      <alignment horizontal="center" vertical="center" textRotation="0" wrapText="0" indent="0" justifyLastLine="0" shrinkToFit="0" readingOrder="0"/>
      <protection locked="0" hidden="0"/>
    </dxf>
    <dxf>
      <fill>
        <patternFill patternType="solid">
          <fgColor indexed="64"/>
          <bgColor theme="7" tint="0.79998168889431442"/>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border>
      <protection locked="1" hidden="0"/>
    </dxf>
    <dxf>
      <border diagonalUp="0" diagonalDown="0">
        <left style="thin">
          <color theme="0" tint="-0.499984740745262"/>
        </left>
        <right/>
        <top style="thin">
          <color theme="0" tint="-0.499984740745262"/>
        </top>
        <bottom style="thin">
          <color theme="0" tint="-0.499984740745262"/>
        </bottom>
        <vertical/>
        <horizontal/>
      </border>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border diagonalUp="0" diagonalDown="0">
        <left style="thin">
          <color theme="3"/>
        </left>
        <right style="thin">
          <color theme="3"/>
        </right>
        <top/>
        <bottom/>
      </border>
      <protection locked="1" hidden="0"/>
    </dxf>
    <dxf>
      <alignment horizontal="center" vertical="center" textRotation="0" wrapText="0" indent="0" justifyLastLine="0" shrinkToFit="0" readingOrder="0"/>
      <protection locked="0" hidden="0"/>
    </dxf>
    <dxf>
      <fill>
        <patternFill patternType="solid">
          <fgColor indexed="64"/>
          <bgColor theme="7" tint="0.79998168889431442"/>
        </patternFill>
      </fill>
      <alignment horizontal="center" vertical="center" textRotation="0" wrapText="0" indent="0" justifyLastLine="0" shrinkToFit="0" readingOrder="0"/>
      <protection locked="1" hidden="0"/>
    </dxf>
    <dxf>
      <protection locked="1" hidden="0"/>
    </dxf>
    <dxf>
      <border outline="0">
        <top style="thin">
          <color theme="0" tint="-0.499984740745262"/>
        </top>
      </border>
    </dxf>
    <dxf>
      <border outline="0">
        <top style="thin">
          <color theme="3"/>
        </top>
        <bottom style="thin">
          <color theme="0" tint="-0.499984740745262"/>
        </bottom>
      </border>
    </dxf>
    <dxf>
      <protection locked="0" hidden="0"/>
    </dxf>
    <dxf>
      <border outline="0">
        <bottom style="thin">
          <color theme="3"/>
        </bottom>
      </border>
    </dxf>
    <dxf>
      <border diagonalUp="0" diagonalDown="0">
        <left style="thin">
          <color theme="3"/>
        </left>
        <right style="thin">
          <color theme="3"/>
        </right>
        <top/>
        <bottom/>
      </border>
      <protection locked="1" hidden="0"/>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9DE0EC88-2030-4FA3-81F1-541FB30632DE}">
      <tableStyleElement type="wholeTable" dxfId="503"/>
      <tableStyleElement type="headerRow" dxfId="502"/>
    </tableStyle>
  </tableStyles>
  <colors>
    <mruColors>
      <color rgb="FFFFFFCC"/>
      <color rgb="FFD5F7E2"/>
      <color rgb="FF0000FF"/>
      <color rgb="FFE85F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5</xdr:row>
      <xdr:rowOff>0</xdr:rowOff>
    </xdr:from>
    <xdr:to>
      <xdr:col>2</xdr:col>
      <xdr:colOff>1097009</xdr:colOff>
      <xdr:row>10</xdr:row>
      <xdr:rowOff>38101</xdr:rowOff>
    </xdr:to>
    <xdr:pic>
      <xdr:nvPicPr>
        <xdr:cNvPr id="2" name="Graphic 1">
          <a:extLst>
            <a:ext uri="{FF2B5EF4-FFF2-40B4-BE49-F238E27FC236}">
              <a16:creationId xmlns:a16="http://schemas.microsoft.com/office/drawing/2014/main" id="{540A7F0D-C5C1-F349-823F-8309889EA86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98500" y="1066800"/>
          <a:ext cx="4616814" cy="8001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A2F1E8-8289-934F-AC27-0B63E0C3786B}" name="Bidder_Form_Checklist" displayName="Bidder_Form_Checklist" ref="B3:D11" totalsRowShown="0" headerRowDxfId="501" dataDxfId="499" headerRowBorderDxfId="500" tableBorderDxfId="498" totalsRowBorderDxfId="497" headerRowCellStyle="Table Header">
  <tableColumns count="3">
    <tableColumn id="1" xr3:uid="{F6B66044-D496-B849-BB97-D9D00AA6BEF4}" name="Bidder Form Checklist" dataDxfId="496" dataCellStyle="Table Index"/>
    <tableColumn id="2" xr3:uid="{8877B7BD-A628-104F-B113-FCAA1CCEDE70}" name="Form Tab" dataDxfId="495" dataCellStyle="Calculation"/>
    <tableColumn id="3" xr3:uid="{FFAF1053-84A9-8C46-A841-209C12E5415A}" name="Completed? (Yes/No/NA)" dataDxfId="494" dataCellStyle="Dropdown Input"/>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5F660F8-645E-1C48-9F9B-1964A2CC50F1}" name="Ambient_Conditions" displayName="Ambient_Conditions" ref="B49:C53" totalsRowShown="0" headerRowDxfId="435" dataDxfId="433" headerRowBorderDxfId="434" tableBorderDxfId="432" totalsRowBorderDxfId="431">
  <autoFilter ref="B49:C53" xr:uid="{B5F660F8-645E-1C48-9F9B-1964A2CC50F1}">
    <filterColumn colId="0" hiddenButton="1"/>
    <filterColumn colId="1" hiddenButton="1"/>
  </autoFilter>
  <tableColumns count="2">
    <tableColumn id="1" xr3:uid="{E206F9F4-85DE-1B40-ADCD-3D6CC459B0B0}" name="Ambient Conditions" dataDxfId="430" dataCellStyle="Table Index"/>
    <tableColumn id="2" xr3:uid="{97FF1656-00ED-EF4C-B11A-68E167C54CD5}" name="Details / Response" dataDxfId="429" dataCellStyle="Input"/>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B12AAD3-A7D2-BB44-A208-150D3FE1FC4D}" name="Operating_Mode_Information" displayName="Operating_Mode_Information" ref="B55:F83" totalsRowShown="0" headerRowDxfId="428" dataDxfId="427" tableBorderDxfId="426">
  <autoFilter ref="B55:F83" xr:uid="{EB12AAD3-A7D2-BB44-A208-150D3FE1FC4D}">
    <filterColumn colId="0" hiddenButton="1"/>
    <filterColumn colId="1" hiddenButton="1"/>
    <filterColumn colId="2" hiddenButton="1"/>
    <filterColumn colId="3" hiddenButton="1"/>
    <filterColumn colId="4" hiddenButton="1"/>
  </autoFilter>
  <tableColumns count="5">
    <tableColumn id="1" xr3:uid="{517EE6C5-AAEA-D64A-92A9-EAC9BD133CD0}" name="Operating Mode Information" dataDxfId="425" dataCellStyle="Table Index"/>
    <tableColumn id="2" xr3:uid="{6AA0CF13-BD1C-6142-900E-B342F57C1B41}" name="Simple Cycle" dataDxfId="424" dataCellStyle="Input"/>
    <tableColumn id="3" xr3:uid="{DC005C77-D2D8-4949-A78A-044439E94BB9}" name="Simple Cycle  " dataDxfId="423" dataCellStyle="Input"/>
    <tableColumn id="4" xr3:uid="{3E7F602A-CF67-BE42-9A8F-3AFC2688CF02}" name="Combined Cycle" dataDxfId="422" dataCellStyle="Input"/>
    <tableColumn id="5" xr3:uid="{529DC583-10A5-B14F-AA47-1C77D120E33D}" name="Combined Cycle  " dataDxfId="421" dataCellStyle="Input"/>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13FECC8-62C5-DC41-9DD5-06DE02DB6808}" name="Solar_Plant_Information" displayName="Solar_Plant_Information" ref="B3:C18" totalsRowShown="0" headerRowDxfId="420" dataDxfId="418" headerRowBorderDxfId="419" tableBorderDxfId="417" totalsRowBorderDxfId="416">
  <autoFilter ref="B3:C18" xr:uid="{E13FECC8-62C5-DC41-9DD5-06DE02DB6808}">
    <filterColumn colId="0" hiddenButton="1"/>
    <filterColumn colId="1" hiddenButton="1"/>
  </autoFilter>
  <tableColumns count="2">
    <tableColumn id="1" xr3:uid="{1083ACB9-360F-AD4F-B09E-26CF7BFA7A9D}" name="Plant Information" dataDxfId="415" dataCellStyle="Table Index"/>
    <tableColumn id="2" xr3:uid="{A40F70FA-3A39-094C-AE1E-A17EB2641599}" name="Details / Response" dataDxfId="414"/>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14B32C1-A621-D84E-A387-DA8F1B5E75D8}" name="Solar_Power_Transformer_Information" displayName="Solar_Power_Transformer_Information" ref="B62:C68" totalsRowShown="0" headerRowDxfId="413" dataDxfId="411" headerRowBorderDxfId="412" tableBorderDxfId="410" totalsRowBorderDxfId="409">
  <autoFilter ref="B62:C68" xr:uid="{C14B32C1-A621-D84E-A387-DA8F1B5E75D8}">
    <filterColumn colId="0" hiddenButton="1"/>
    <filterColumn colId="1" hiddenButton="1"/>
  </autoFilter>
  <tableColumns count="2">
    <tableColumn id="1" xr3:uid="{C778182F-4B85-C04A-A9D8-3921C1860B2D}" name="MAIN POWER TRANSFORMER (MPT) DETAILS" dataDxfId="408" dataCellStyle="Table Index"/>
    <tableColumn id="2" xr3:uid="{EA469B6C-B2EB-A748-A608-58007FE70A8E}" name="Details / Response" dataDxfId="407"/>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2BCC23C-4736-254C-AD99-19AF1387DAFD}" name="Wind_Porject_Information" displayName="Wind_Porject_Information" ref="B3:C14" totalsRowShown="0" headerRowDxfId="406" dataDxfId="404" headerRowBorderDxfId="405" tableBorderDxfId="403" totalsRowBorderDxfId="402">
  <autoFilter ref="B3:C14" xr:uid="{92BCC23C-4736-254C-AD99-19AF1387DAFD}">
    <filterColumn colId="0" hiddenButton="1"/>
    <filterColumn colId="1" hiddenButton="1"/>
  </autoFilter>
  <tableColumns count="2">
    <tableColumn id="1" xr3:uid="{5E1C7EA7-CFE5-0441-B166-E3D50674123D}" name="Project Information" dataDxfId="401" dataCellStyle="Table Index"/>
    <tableColumn id="2" xr3:uid="{68A6208D-E6FE-C049-8655-7BD962AA9186}" name="Details / Response" dataDxfId="400"/>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B5D7722C-FDF0-9549-929F-F9818042D654}" name="Wind_Turbine_Information" displayName="Wind_Turbine_Information" ref="B16:C26" totalsRowShown="0" headerRowDxfId="399" dataDxfId="397" headerRowBorderDxfId="398" tableBorderDxfId="396" totalsRowBorderDxfId="395">
  <autoFilter ref="B16:C26" xr:uid="{B5D7722C-FDF0-9549-929F-F9818042D654}">
    <filterColumn colId="0" hiddenButton="1"/>
    <filterColumn colId="1" hiddenButton="1"/>
  </autoFilter>
  <tableColumns count="2">
    <tableColumn id="1" xr3:uid="{7730DA40-F66D-E548-991C-BDDA93108C55}" name="Turbine Information" dataDxfId="394" dataCellStyle="Table Index"/>
    <tableColumn id="2" xr3:uid="{E21E5457-AB46-E048-9FD4-FE0C328AA946}" name="Details / Response" dataDxfId="393" dataCellStyle="Input"/>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835BE54-63D7-8F40-A6D2-0813A60DF3B4}" name="Wind_Plant_Information" displayName="Wind_Plant_Information" ref="B28:C30" totalsRowShown="0" headerRowDxfId="392" dataDxfId="390" headerRowBorderDxfId="391" tableBorderDxfId="389" totalsRowBorderDxfId="388">
  <autoFilter ref="B28:C30" xr:uid="{1835BE54-63D7-8F40-A6D2-0813A60DF3B4}">
    <filterColumn colId="0" hiddenButton="1"/>
    <filterColumn colId="1" hiddenButton="1"/>
  </autoFilter>
  <tableColumns count="2">
    <tableColumn id="1" xr3:uid="{761B65DF-A5F1-8F46-87A7-31ABAC0784DD}" name="Plant Information" dataDxfId="387"/>
    <tableColumn id="2" xr3:uid="{9C16A1AA-4C4F-6F44-8292-4F7E6DBD026D}" name="Details / Response" dataDxfId="386"/>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D139515-7A06-E941-B9A8-3CF15D374E57}" name="Wind_Power_Transformer_Details" displayName="Wind_Power_Transformer_Details" ref="B32:C38" totalsRowShown="0" headerRowDxfId="385" dataDxfId="383" headerRowBorderDxfId="384" tableBorderDxfId="382" totalsRowBorderDxfId="381">
  <autoFilter ref="B32:C38" xr:uid="{2D139515-7A06-E941-B9A8-3CF15D374E57}">
    <filterColumn colId="0" hiddenButton="1"/>
    <filterColumn colId="1" hiddenButton="1"/>
  </autoFilter>
  <tableColumns count="2">
    <tableColumn id="1" xr3:uid="{22C24252-E653-2640-8654-933ACCABF8C6}" name="MAIN POWER TRANSFORMER (MPT) DETAILS" dataDxfId="380" dataCellStyle="Table Index"/>
    <tableColumn id="2" xr3:uid="{A1564AE2-0CC9-E948-B96A-63F3D697F98C}" name="Details / Response" dataDxfId="379"/>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03A110A-4A22-8C4F-8E39-733B6E9A8229}" name="Battery_Performance" displayName="Battery_Performance" ref="B3:C20" totalsRowShown="0" headerRowDxfId="378" dataDxfId="376" headerRowBorderDxfId="377" tableBorderDxfId="375" totalsRowBorderDxfId="374">
  <autoFilter ref="B3:C20" xr:uid="{703A110A-4A22-8C4F-8E39-733B6E9A8229}">
    <filterColumn colId="0" hiddenButton="1"/>
    <filterColumn colId="1" hiddenButton="1"/>
  </autoFilter>
  <tableColumns count="2">
    <tableColumn id="1" xr3:uid="{2333DAFD-D6C1-2E44-951F-2712FC414F16}" name="Battery System Performance Characteristics" dataDxfId="373" dataCellStyle="Table Index"/>
    <tableColumn id="2" xr3:uid="{368AFE4A-2F36-5542-8271-4B38C9D12A8C}" name="Details / Response" dataDxfId="372" dataCellStyle="Input"/>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756A8C5-9F67-4447-BCFE-07E854A89C88}" name="Battery_MPT" displayName="Battery_MPT" ref="B62:C68" totalsRowShown="0" headerRowDxfId="371" dataDxfId="369" headerRowBorderDxfId="370" tableBorderDxfId="368" totalsRowBorderDxfId="367">
  <autoFilter ref="B62:C68" xr:uid="{5756A8C5-9F67-4447-BCFE-07E854A89C88}">
    <filterColumn colId="0" hiddenButton="1"/>
    <filterColumn colId="1" hiddenButton="1"/>
  </autoFilter>
  <tableColumns count="2">
    <tableColumn id="1" xr3:uid="{144B184B-4159-8B43-B083-55D4F78F0ECD}" name="MAIN POWER TRANSFORMER (MPT) DETAILS" dataDxfId="366" dataCellStyle="Table Index"/>
    <tableColumn id="2" xr3:uid="{F8BD0C8D-6167-5A4F-A859-44D122FC89A6}" name="Details / Response" dataDxfId="365"/>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9D27028-A44A-384B-888F-CD5ADB6F7224}" name="Bidder_Attachments_Checklist" displayName="Bidder_Attachments_Checklist" ref="B15:D31" totalsRowShown="0" headerRowDxfId="493" dataDxfId="491" headerRowBorderDxfId="492" tableBorderDxfId="490" totalsRowBorderDxfId="489" headerRowCellStyle="Table Header">
  <tableColumns count="3">
    <tableColumn id="1" xr3:uid="{C1DDF057-3A59-8941-8800-1E6BA0183CA7}" name="Bidder Attachments Checklist" dataDxfId="488" dataCellStyle="Table Index"/>
    <tableColumn id="2" xr3:uid="{F8B58796-1AEB-2B42-AF30-5E47D2A457FA}" name="Attachment Name" dataDxfId="487" dataCellStyle="Calculation"/>
    <tableColumn id="3" xr3:uid="{A62668DF-2A4E-794D-86E4-C5E15FA6F43A}" name="Completed? (Yes/No/NA)" dataDxfId="486" dataCellStyle="Dropdown Input"/>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98464BD8-8E7C-CA4F-A39D-D0511B7AF48F}" name="Primary_Annual_Energy_Production" displayName="Primary_Annual_Energy_Production" ref="B6:D46" totalsRowShown="0" headerRowDxfId="364" dataDxfId="362" headerRowBorderDxfId="363" tableBorderDxfId="361" totalsRowBorderDxfId="360" headerRowCellStyle="Table Header">
  <autoFilter ref="B6:D46" xr:uid="{98464BD8-8E7C-CA4F-A39D-D0511B7AF48F}">
    <filterColumn colId="0" hiddenButton="1"/>
    <filterColumn colId="1" hiddenButton="1"/>
    <filterColumn colId="2" hiddenButton="1"/>
  </autoFilter>
  <tableColumns count="3">
    <tableColumn id="1" xr3:uid="{5B57109F-6B34-A949-AC63-2ED0AAEDE60B}" name="Commercial Operation Year" dataDxfId="359" dataCellStyle="Table Index"/>
    <tableColumn id="2" xr3:uid="{8BD50E46-37E7-1449-B4B4-088020367348}" name="P50 Production (MWh)" dataDxfId="358" dataCellStyle="Input">
      <calculatedColumnFormula>'3. Project Information'!C40</calculatedColumnFormula>
    </tableColumn>
    <tableColumn id="3" xr3:uid="{30CE3BF1-D1B5-EE48-A351-5D9D8CE23910}" name="P90 Production (MWh)" dataDxfId="357" dataCellStyle="Input"/>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DB2FEDB-C153-C942-A462-6E6B59B8FA7F}" name="Secondary_Annual_Energy_Production" displayName="Secondary_Annual_Energy_Production" ref="H6:J46" totalsRowShown="0" headerRowDxfId="356" dataDxfId="354" headerRowBorderDxfId="355" tableBorderDxfId="353" totalsRowBorderDxfId="352" headerRowCellStyle="Table Header">
  <autoFilter ref="H6:J46" xr:uid="{4DB2FEDB-C153-C942-A462-6E6B59B8FA7F}">
    <filterColumn colId="0" hiddenButton="1"/>
    <filterColumn colId="1" hiddenButton="1"/>
    <filterColumn colId="2" hiddenButton="1"/>
  </autoFilter>
  <tableColumns count="3">
    <tableColumn id="1" xr3:uid="{E8C4CAD9-F3EA-9943-9392-EB58B3F75F71}" name="Commercial Operation Year" dataDxfId="351" dataCellStyle="Table Index"/>
    <tableColumn id="2" xr3:uid="{6272985A-475B-D748-94D5-D89935712B68}" name="P50 Production (MWh)" dataDxfId="350" dataCellStyle="Input"/>
    <tableColumn id="3" xr3:uid="{2559C469-A0F6-2148-831A-5BF98E7DF924}" name="P90 Production (MWh)" dataDxfId="349" dataCellStyle="Input"/>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69DA819-154C-8440-98CC-3FC7DF979141}" name="Primary_First_Year_Hourly_Generation" displayName="Primary_First_Year_Hourly_Generation" ref="B51:Z416" totalsRowShown="0" headerRowDxfId="348" dataDxfId="346" headerRowBorderDxfId="347" tableBorderDxfId="345" totalsRowBorderDxfId="344" headerRowCellStyle="Table Sub-Header" dataCellStyle="Input">
  <autoFilter ref="B51:Z416" xr:uid="{869DA819-154C-8440-98CC-3FC7DF97914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65BB2F83-FE6B-C044-910F-F3F0F0506C1B}" name="Day" dataDxfId="343" dataCellStyle="Table Index">
      <calculatedColumnFormula>B51+1</calculatedColumnFormula>
    </tableColumn>
    <tableColumn id="2" xr3:uid="{483D3B63-910F-D449-AA5B-BF5326006D56}" name="1" dataDxfId="342" dataCellStyle="Input"/>
    <tableColumn id="3" xr3:uid="{F296EC69-2CE2-D34D-8526-62073FD39C6E}" name="2" dataDxfId="341" dataCellStyle="Input"/>
    <tableColumn id="4" xr3:uid="{A2D6E6E7-F804-0B4F-8208-2BC143263ABA}" name="3" dataDxfId="340" dataCellStyle="Input"/>
    <tableColumn id="5" xr3:uid="{BE5CC9F8-E5AE-1741-86EB-9FCD35765364}" name="4" dataDxfId="339" dataCellStyle="Input"/>
    <tableColumn id="6" xr3:uid="{B1740421-851C-644A-BFD4-C0A80A48C5A7}" name="5" dataDxfId="338" dataCellStyle="Input"/>
    <tableColumn id="7" xr3:uid="{BACE626B-5048-F645-9EFB-41889D2F5B18}" name="6" dataDxfId="337" dataCellStyle="Input"/>
    <tableColumn id="8" xr3:uid="{147AB093-5949-274B-9E24-56D78EC7FD09}" name="7" dataDxfId="336" dataCellStyle="Input"/>
    <tableColumn id="9" xr3:uid="{E6559FA6-8082-3D4D-97AF-A40CB6768BFC}" name="8" dataDxfId="335" dataCellStyle="Input"/>
    <tableColumn id="10" xr3:uid="{F3658629-7DDE-004C-9A67-83A7181D1D5B}" name="9" dataDxfId="334" dataCellStyle="Input"/>
    <tableColumn id="11" xr3:uid="{BA22370E-965C-4D48-A77B-40638FFBCA2A}" name="10" dataDxfId="333" dataCellStyle="Input"/>
    <tableColumn id="12" xr3:uid="{6CC197F7-BC3A-AC4D-A37A-878F696B69D9}" name="11" dataDxfId="332" dataCellStyle="Input"/>
    <tableColumn id="13" xr3:uid="{656A694B-2EC1-0F49-8B06-78B4192B6DFA}" name="12" dataDxfId="331" dataCellStyle="Input"/>
    <tableColumn id="14" xr3:uid="{F32B6C37-45E8-944B-8536-8AA269BE9713}" name="13" dataDxfId="330" dataCellStyle="Input"/>
    <tableColumn id="15" xr3:uid="{F712F1DA-EAC1-1349-B45B-995AFC34951E}" name="14" dataDxfId="329" dataCellStyle="Input"/>
    <tableColumn id="16" xr3:uid="{CDD3A551-81BE-D640-939A-F3EDB213F40C}" name="15" dataDxfId="328" dataCellStyle="Input"/>
    <tableColumn id="17" xr3:uid="{08C4DC2B-2138-BA4F-B068-F16E47052847}" name="16" dataDxfId="327" dataCellStyle="Input"/>
    <tableColumn id="18" xr3:uid="{DBA1A17F-742A-7149-90E5-00C8D34C3565}" name="17" dataDxfId="326" dataCellStyle="Input"/>
    <tableColumn id="19" xr3:uid="{266F41AA-81F2-AE48-9DDA-45CE4FD9D614}" name="18" dataDxfId="325" dataCellStyle="Input"/>
    <tableColumn id="20" xr3:uid="{B1094024-2905-8B43-8966-D1F19EAAB645}" name="19" dataDxfId="324" dataCellStyle="Input"/>
    <tableColumn id="21" xr3:uid="{D986EAD3-1CBA-504D-B5F7-C52F85166687}" name="20" dataDxfId="323" dataCellStyle="Input"/>
    <tableColumn id="22" xr3:uid="{F89E8292-B508-E445-898C-CA381479BF0D}" name="21" dataDxfId="322" dataCellStyle="Input"/>
    <tableColumn id="23" xr3:uid="{5C214A33-0DD8-BC4E-92E4-D3965A97A79B}" name="22" dataDxfId="321" dataCellStyle="Input"/>
    <tableColumn id="24" xr3:uid="{D1A70330-8CBA-B946-8A87-1870843EC866}" name="23" dataDxfId="320" dataCellStyle="Input"/>
    <tableColumn id="25" xr3:uid="{89088038-D5D8-1E4E-AD15-442509638469}" name="24" dataDxfId="319" dataCellStyle="Input"/>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526C5F5B-FCAB-6243-B52A-45ABEFA48F43}" name="Secondary_First_Year_Hourly_Generation" displayName="Secondary_First_Year_Hourly_Generation" ref="AB51:AZ416" totalsRowShown="0" headerRowDxfId="318" dataDxfId="316" headerRowBorderDxfId="317" tableBorderDxfId="315" totalsRowBorderDxfId="314" headerRowCellStyle="Table Sub-Header" dataCellStyle="Input">
  <autoFilter ref="AB51:AZ416" xr:uid="{526C5F5B-FCAB-6243-B52A-45ABEFA48F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autoFilter>
  <tableColumns count="25">
    <tableColumn id="1" xr3:uid="{4E67509A-8A37-8747-99AE-2AA8A76084A1}" name="Day" dataDxfId="313" dataCellStyle="Table Index">
      <calculatedColumnFormula>AB51+1</calculatedColumnFormula>
    </tableColumn>
    <tableColumn id="2" xr3:uid="{3959E379-E597-8649-928E-EB7BC7EA1162}" name="1" dataDxfId="312" dataCellStyle="Input"/>
    <tableColumn id="3" xr3:uid="{7D93C694-31BC-7548-952F-7CFDBCF2C2C9}" name="2" dataDxfId="311" dataCellStyle="Input"/>
    <tableColumn id="4" xr3:uid="{52883FCA-8B42-BE4C-AABD-DE246B6AF232}" name="3" dataDxfId="310" dataCellStyle="Input"/>
    <tableColumn id="5" xr3:uid="{E81B9055-C792-954B-899C-21C0A0848AEC}" name="4" dataDxfId="309" dataCellStyle="Input"/>
    <tableColumn id="6" xr3:uid="{9892F3B4-BF79-FF4F-B3EB-95607ACBC3C9}" name="5" dataDxfId="308" dataCellStyle="Input"/>
    <tableColumn id="7" xr3:uid="{B74C572A-353C-224C-9C75-F3FFBC9AE420}" name="6" dataDxfId="307" dataCellStyle="Input"/>
    <tableColumn id="8" xr3:uid="{5E202D2C-AD5C-834C-ACF2-92FA956585A4}" name="7" dataDxfId="306" dataCellStyle="Input"/>
    <tableColumn id="9" xr3:uid="{AAB33EBD-B4A9-2743-87CE-E2653520889D}" name="8" dataDxfId="305" dataCellStyle="Input"/>
    <tableColumn id="10" xr3:uid="{C2D1C789-C661-D040-88E1-DDFD78D778C2}" name="9" dataDxfId="304" dataCellStyle="Input"/>
    <tableColumn id="11" xr3:uid="{1EE979BE-5CA2-A948-8DB4-2CA860489EC5}" name="10" dataDxfId="303" dataCellStyle="Input"/>
    <tableColumn id="12" xr3:uid="{E9C4E6C7-BDF3-CA4C-8368-253AAF5927C0}" name="11" dataDxfId="302" dataCellStyle="Input"/>
    <tableColumn id="13" xr3:uid="{AFF94146-D884-7844-A53D-20DB66CE24A9}" name="12" dataDxfId="301" dataCellStyle="Input"/>
    <tableColumn id="14" xr3:uid="{9DC75231-00F3-9940-9B90-2EC659552E3F}" name="13" dataDxfId="300" dataCellStyle="Input"/>
    <tableColumn id="15" xr3:uid="{EA49D36E-CC8E-3045-A8AC-C928992A03F5}" name="14" dataDxfId="299" dataCellStyle="Input"/>
    <tableColumn id="16" xr3:uid="{C98303FB-7429-E848-B308-4CFBD6F5EB4E}" name="15" dataDxfId="298" dataCellStyle="Input"/>
    <tableColumn id="17" xr3:uid="{9FE3078E-7005-DB4F-8DD7-D3FBA8EC35B0}" name="16" dataDxfId="297" dataCellStyle="Input"/>
    <tableColumn id="18" xr3:uid="{5E4D8FF4-3B6D-DC4C-87B6-BE0EEB85515A}" name="17" dataDxfId="296" dataCellStyle="Input"/>
    <tableColumn id="19" xr3:uid="{8930E7ED-A4B4-4540-8485-6E802B0626C3}" name="18" dataDxfId="295" dataCellStyle="Input"/>
    <tableColumn id="20" xr3:uid="{DA1B177A-654A-3F43-9ACB-601093171B59}" name="19" dataDxfId="294" dataCellStyle="Input"/>
    <tableColumn id="21" xr3:uid="{5EBA5D7D-2647-2A46-867E-8A56DA12DCE3}" name="20" dataDxfId="293" dataCellStyle="Input"/>
    <tableColumn id="22" xr3:uid="{38845C58-7F7D-0D40-821A-5C95B87C2CD2}" name="21" dataDxfId="292" dataCellStyle="Input"/>
    <tableColumn id="23" xr3:uid="{75B9E4A2-1E47-1D44-A6A2-AC163F8929D9}" name="22" dataDxfId="291" dataCellStyle="Input"/>
    <tableColumn id="24" xr3:uid="{1714A117-A060-9243-918F-78283377DB0F}" name="23" dataDxfId="290" dataCellStyle="Input"/>
    <tableColumn id="25" xr3:uid="{DAEA22AB-F633-A140-9144-B463437F32F1}" name="24" dataDxfId="289" dataCellStyle="Input"/>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268382-E83D-3940-90A9-CA43AE72363A}" name="Primary_Fuel_Supply_Details" displayName="Primary_Fuel_Supply_Details" ref="B3:C11" totalsRowShown="0" headerRowDxfId="288" dataDxfId="286" headerRowBorderDxfId="287" tableBorderDxfId="285" totalsRowBorderDxfId="284">
  <autoFilter ref="B3:C11" xr:uid="{A8268382-E83D-3940-90A9-CA43AE72363A}">
    <filterColumn colId="0" hiddenButton="1"/>
    <filterColumn colId="1" hiddenButton="1"/>
  </autoFilter>
  <tableColumns count="2">
    <tableColumn id="1" xr3:uid="{BC6238D5-F68F-BB4C-BC23-D10365A0330C}" name="Primary Fuel Supply Details" dataDxfId="283" dataCellStyle="Table Index"/>
    <tableColumn id="2" xr3:uid="{70A2464F-D095-9D45-82F9-9DC21EBA2E90}" name="Details / Response" dataDxfId="282"/>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E922BB2-EFBC-6A47-BC0D-A64AFEA68A67}" name="NG_Specifics" displayName="NG_Specifics" ref="B25:C32" totalsRowShown="0" headerRowDxfId="281" dataDxfId="279" headerRowBorderDxfId="280" tableBorderDxfId="278" totalsRowBorderDxfId="277">
  <autoFilter ref="B25:C32" xr:uid="{CE922BB2-EFBC-6A47-BC0D-A64AFEA68A67}">
    <filterColumn colId="0" hiddenButton="1"/>
    <filterColumn colId="1" hiddenButton="1"/>
  </autoFilter>
  <tableColumns count="2">
    <tableColumn id="1" xr3:uid="{DD88C182-0949-0E44-A1D8-A4685A483862}" name="Natural Gas Specifics (Complete if Natural Gas is Primary or Secondary Fuel)" dataDxfId="276"/>
    <tableColumn id="2" xr3:uid="{E74207BB-AE51-DE4C-95D2-8DAD923F6184}" name="Details / Response" dataDxfId="275" dataCellStyle="Input"/>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2FE087CB-4E1F-8643-B8B8-B3A7A869D26A}" name="NG_Quantities" displayName="NG_Quantities" ref="B34:D42" totalsRowShown="0" headerRowDxfId="274" dataDxfId="272" headerRowBorderDxfId="273" tableBorderDxfId="271" totalsRowBorderDxfId="270">
  <autoFilter ref="B34:D42" xr:uid="{2FE087CB-4E1F-8643-B8B8-B3A7A869D26A}">
    <filterColumn colId="0" hiddenButton="1"/>
    <filterColumn colId="1" hiddenButton="1"/>
    <filterColumn colId="2" hiddenButton="1"/>
  </autoFilter>
  <tableColumns count="3">
    <tableColumn id="1" xr3:uid="{FF4CC702-39F8-D944-91E6-3E7222F77923}" name="Natural Gas Quantities" dataDxfId="269" dataCellStyle="Table Index"/>
    <tableColumn id="2" xr3:uid="{CC84F973-323D-E642-A003-8E0950ABEE6C}" name="Column1" dataDxfId="268"/>
    <tableColumn id="3" xr3:uid="{0185A93A-E61A-4A27-9C04-C18F03B460B7}" name="Column2" dataDxfId="267"/>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E301031-A9E2-9643-AED4-6C512A7AC602}" name="Additional_Fuel_Pricing" displayName="Additional_Fuel_Pricing" ref="B80:C83" totalsRowShown="0" headerRowDxfId="266" dataDxfId="264" headerRowBorderDxfId="265" tableBorderDxfId="263" totalsRowBorderDxfId="262">
  <autoFilter ref="B80:C83" xr:uid="{6E301031-A9E2-9643-AED4-6C512A7AC602}">
    <filterColumn colId="0" hiddenButton="1"/>
    <filterColumn colId="1" hiddenButton="1"/>
  </autoFilter>
  <tableColumns count="2">
    <tableColumn id="1" xr3:uid="{0ECE3BC2-C120-FD42-A5DE-9ACF968F45F2}" name="Additional Fuel Pricing Information" dataDxfId="261"/>
    <tableColumn id="2" xr3:uid="{F96834DF-C1B9-7046-9C38-B46B53182659}" name="Details / Response" dataDxfId="260"/>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C235C8D0-F538-A945-9F05-C389B7AABB60}" name="Emissions_Rates_Primary" displayName="Emissions_Rates_Primary" ref="B3:D13" totalsRowShown="0" headerRowDxfId="259" dataDxfId="257" headerRowBorderDxfId="258" tableBorderDxfId="256" totalsRowBorderDxfId="255">
  <autoFilter ref="B3:D13" xr:uid="{C235C8D0-F538-A945-9F05-C389B7AABB60}">
    <filterColumn colId="0" hiddenButton="1"/>
    <filterColumn colId="1" hiddenButton="1"/>
    <filterColumn colId="2" hiddenButton="1"/>
  </autoFilter>
  <tableColumns count="3">
    <tableColumn id="1" xr3:uid="{DB9913D6-053F-4C48-8991-FBD1FF0C2A57}" name="Emission Rates at Full Load on Primary Fuel" dataDxfId="254" dataCellStyle="Table Index"/>
    <tableColumn id="2" xr3:uid="{D0F94EA0-198D-0C44-B1B7-02BC79AAB035}" name="Simple Cycle Mode (lbs/MMBtu)" dataDxfId="253" dataCellStyle="Input"/>
    <tableColumn id="3" xr3:uid="{321E8244-03AA-324F-A66F-5C8093ED3616}" name="Combined Cycle Mode  (lbs/MMBtu)" dataDxfId="252" dataCellStyle="Input"/>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5344AE2D-AB61-4C45-BCD6-8BE4321A0881}" name="Emissions_Rates_Secondary" displayName="Emissions_Rates_Secondary" ref="B15:D25" totalsRowShown="0" headerRowDxfId="251" dataDxfId="249" headerRowBorderDxfId="250" tableBorderDxfId="248" totalsRowBorderDxfId="247">
  <autoFilter ref="B15:D25" xr:uid="{5344AE2D-AB61-4C45-BCD6-8BE4321A0881}">
    <filterColumn colId="0" hiddenButton="1"/>
    <filterColumn colId="1" hiddenButton="1"/>
    <filterColumn colId="2" hiddenButton="1"/>
  </autoFilter>
  <tableColumns count="3">
    <tableColumn id="1" xr3:uid="{6DBFD055-D62A-A148-833F-6ED33FBEB4F9}" name="Emission Rates at Full Load on Secondary Fuel" dataDxfId="246" dataCellStyle="Table Index"/>
    <tableColumn id="2" xr3:uid="{59CC4829-D5FB-4942-8735-FBAE7BA702FE}" name="Simple Cycle Mode (lbs/MMBtu)" dataDxfId="245" dataCellStyle="Input"/>
    <tableColumn id="3" xr3:uid="{A9F1F556-DFF2-9B4F-80BE-F8C6843BEDA0}" name="Combined Cycle Mode  (lbs/MMBtu)" dataDxfId="244" dataCellStyle="Input"/>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4F7C438-DA91-4749-BE5E-62062C8E57B1}" name="COMPANY_INFORMATION" displayName="COMPANY_INFORMATION" ref="B3:C26" totalsRowShown="0" headerRowDxfId="485" dataDxfId="483" headerRowBorderDxfId="484" tableBorderDxfId="482" totalsRowBorderDxfId="481" headerRowCellStyle="Table Header">
  <autoFilter ref="B3:C26" xr:uid="{44F7C438-DA91-4749-BE5E-62062C8E57B1}">
    <filterColumn colId="0" hiddenButton="1"/>
    <filterColumn colId="1" hiddenButton="1"/>
  </autoFilter>
  <tableColumns count="2">
    <tableColumn id="1" xr3:uid="{E7ED208D-D19C-FE4E-911A-353D2D057535}" name="General Information" dataDxfId="480" dataCellStyle="Table Index"/>
    <tableColumn id="2" xr3:uid="{DF20DAD3-712E-5441-AAAD-5024980F7E85}" name="Details / Response" dataDxfId="479"/>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250BB7D5-CC2A-C94C-9AF3-492317581537}" name="Interconnection_Details" displayName="Interconnection_Details" ref="B3:C15" totalsRowShown="0" headerRowDxfId="243" dataDxfId="241" headerRowBorderDxfId="242" tableBorderDxfId="240" totalsRowBorderDxfId="239">
  <autoFilter ref="B3:C15" xr:uid="{250BB7D5-CC2A-C94C-9AF3-492317581537}">
    <filterColumn colId="0" hiddenButton="1"/>
    <filterColumn colId="1" hiddenButton="1"/>
  </autoFilter>
  <tableColumns count="2">
    <tableColumn id="1" xr3:uid="{79CBA7F1-70BC-E14C-8070-E6D6463A0588}" name="Generator Interconnection Detals" dataDxfId="238" dataCellStyle="Table Index"/>
    <tableColumn id="2" xr3:uid="{94F97A99-E7BF-064C-A7CA-9E5ABDD3E0EA}" name="Response/Value" dataDxfId="237"/>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F464946-9B41-C846-9E1A-008E80E313B5}" name="Interconnection_Wheeling_Details" displayName="Interconnection_Wheeling_Details" ref="B29:C33" totalsRowShown="0" headerRowDxfId="236" dataDxfId="234" headerRowBorderDxfId="235" tableBorderDxfId="233" totalsRowBorderDxfId="232">
  <autoFilter ref="B29:C33" xr:uid="{6F464946-9B41-C846-9E1A-008E80E313B5}">
    <filterColumn colId="0" hiddenButton="1"/>
    <filterColumn colId="1" hiddenButton="1"/>
  </autoFilter>
  <tableColumns count="2">
    <tableColumn id="1" xr3:uid="{93C458B8-BAF2-4F42-8BDB-5A62577C94EF}" name="Wheeling Details (if applicable)" dataDxfId="231" dataCellStyle="Table Index"/>
    <tableColumn id="2" xr3:uid="{CE33A5B4-DF8A-9B43-B050-6C810F71026B}" name="Response/Value" dataDxfId="230"/>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64D1372-3468-FA48-9A39-16DF6A4A7856}" name="Escalation_Rate" displayName="Escalation_Rate" ref="B8:D10" totalsRowShown="0" headerRowDxfId="229" dataDxfId="227" headerRowBorderDxfId="228" tableBorderDxfId="226" totalsRowBorderDxfId="225">
  <autoFilter ref="B8:D10" xr:uid="{F64D1372-3468-FA48-9A39-16DF6A4A7856}">
    <filterColumn colId="0" hiddenButton="1"/>
    <filterColumn colId="1" hiddenButton="1"/>
    <filterColumn colId="2" hiddenButton="1"/>
  </autoFilter>
  <tableColumns count="3">
    <tableColumn id="1" xr3:uid="{4461382D-DA7B-4F47-AC6B-A01B93D33D97}" name="Escalation Rate Included in Table Below" dataDxfId="224"/>
    <tableColumn id="2" xr3:uid="{C4E1A2B5-D229-7441-8D23-965B0ED3B065}" name="Primary Technology" dataDxfId="223" dataCellStyle="Currency"/>
    <tableColumn id="3" xr3:uid="{A71A9E07-7EC2-2341-9C73-C437A7FA6CED}" name="Secondary Technology" dataDxfId="222" dataCellStyle="Currency"/>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BB69D315-23FB-F349-A6F2-9B8248631190}" name="Primary_PPA_ESA_Rates" displayName="Primary_PPA_ESA_Rates" ref="B19:L59" totalsRowShown="0" headerRowDxfId="221" dataDxfId="219" headerRowBorderDxfId="220" tableBorderDxfId="218" totalsRowBorderDxfId="217" headerRowCellStyle="Table Header">
  <autoFilter ref="B19:L59" xr:uid="{BB69D315-23FB-F349-A6F2-9B824863119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DFCC2289-E0B5-684C-BD35-1F9F1B848FB0}" name="Commercial Operation Year" dataDxfId="216" dataCellStyle="Table Index"/>
    <tableColumn id="2" xr3:uid="{7142E506-19A7-6145-951C-A3BF466C2150}" name="Expected Annual Energy P50 (Net AC MWh)" dataDxfId="215" dataCellStyle="Input">
      <calculatedColumnFormula>'3. Project Information'!$C$40</calculatedColumnFormula>
    </tableColumn>
    <tableColumn id="3" xr3:uid="{F34A2560-481E-CB4F-A289-910EB3FF911E}" name="Energy Payment Rate - Excluding Transmission Network Upgrades ($/MWh)*" dataDxfId="214" dataCellStyle="Currency"/>
    <tableColumn id="8" xr3:uid="{512FB164-04EF-4970-B1E5-D354DE4DBB72}" name="Energy Payment Rate - Including Transmission Network Upgrades ($/MWh)" dataDxfId="213" dataCellStyle="Currency"/>
    <tableColumn id="9" xr3:uid="{553FBA6B-42BF-4805-A6F8-EE8372E97DE9}" name="Total Expected Annual Energy Payment - Excluding Transmission Network Upgrades ($)" dataDxfId="212" dataCellStyle="Currency">
      <calculatedColumnFormula>C20*D20</calculatedColumnFormula>
    </tableColumn>
    <tableColumn id="4" xr3:uid="{43F9C682-1C7A-F14B-B705-2A65760CA2FC}" name="Total Expected Annual Energy Payment - Including Transmission Network Upgrades ($)" dataDxfId="211" dataCellStyle="Currency">
      <calculatedColumnFormula>C20*E20</calculatedColumnFormula>
    </tableColumn>
    <tableColumn id="5" xr3:uid="{392F4A16-3C31-6749-9AB3-CAE8DBB82105}" name="Capacity (MW)" dataDxfId="210" dataCellStyle="Comma"/>
    <tableColumn id="10" xr3:uid="{C81BE888-3357-4759-9499-5B92BEB933C9}" name="Capacity Payment Rate - Excluding Transmission Network Upgrades ($/kW-mo)" dataDxfId="209" dataCellStyle="Comma"/>
    <tableColumn id="6" xr3:uid="{696E81F1-4625-AB45-8B42-5560FB60B62C}" name="Capacity Payment Rate - Including Transmission Network Upgrades ($/kW-mo)" dataDxfId="208" dataCellStyle="Currency"/>
    <tableColumn id="7" xr3:uid="{3923E24E-353F-A844-9825-B04D3FE5D1CB}" name="Total Expected Capacity Payment Rate - Excluding Transmission Network Upgrades ($)" dataDxfId="207" dataCellStyle="Currency">
      <calculatedColumnFormula>H20*I20*12*1000</calculatedColumnFormula>
    </tableColumn>
    <tableColumn id="11" xr3:uid="{3C3D596C-A0C5-41CA-BFB2-41D0CD30DF5F}" name="Total Expected Capacity Payment Rate - Including Transmission Network Upgrades ($)" dataDxfId="206" dataCellStyle="Currency">
      <calculatedColumnFormula>H20*J20*12*1000</calculatedColumnFormula>
    </tableColumn>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12ECF71-401A-F948-A07B-95721E618358}" name="Primary_Start_Costs" displayName="Primary_Start_Costs" ref="B62:E66" totalsRowShown="0" headerRowDxfId="205" dataDxfId="203" headerRowBorderDxfId="204" tableBorderDxfId="202" totalsRowBorderDxfId="201" headerRowCellStyle="Table Header">
  <autoFilter ref="B62:E66" xr:uid="{012ECF71-401A-F948-A07B-95721E618358}">
    <filterColumn colId="0" hiddenButton="1"/>
    <filterColumn colId="1" hiddenButton="1"/>
    <filterColumn colId="2" hiddenButton="1"/>
    <filterColumn colId="3" hiddenButton="1"/>
  </autoFilter>
  <tableColumns count="4">
    <tableColumn id="1" xr3:uid="{6D53E140-5577-C344-8F17-43C72BF05337}" name="Start Costs (Per Turbine)" dataDxfId="200" dataCellStyle="Table Index"/>
    <tableColumn id="2" xr3:uid="{2A2854BD-7543-0E44-ABC8-F33B49C1AF3C}" name="Cost per Start ($)" dataDxfId="199" dataCellStyle="Currency"/>
    <tableColumn id="3" xr3:uid="{A3A5229F-A9B2-754E-A659-2FE3C1C01DC2}" name="Estimated Annual Starts (#/Yr)" dataDxfId="198" dataCellStyle="Currency"/>
    <tableColumn id="4" xr3:uid="{0AFC5966-BDCD-0F4B-A57B-167B40929A68}" name="Total Expected Start Cost Payments" dataDxfId="197" dataCellStyle="Currency">
      <calculatedColumnFormula>C63*D63</calculatedColumnFormula>
    </tableColumn>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6B76C3B5-92E2-0948-8006-ADD3DF32FFDF}" name="Secondary_PPA_ESA_Rates" displayName="Secondary_PPA_ESA_Rates" ref="B71:L111" totalsRowShown="0" headerRowDxfId="196" dataDxfId="194" headerRowBorderDxfId="195" tableBorderDxfId="193" totalsRowBorderDxfId="192" headerRowCellStyle="Table Header" dataCellStyle="Input">
  <autoFilter ref="B71:L111" xr:uid="{6B76C3B5-92E2-0948-8006-ADD3DF32FFD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7870AF7F-8C8E-4A4D-A6F3-495BF04E8089}" name="Commercial Operation Year" dataDxfId="191" dataCellStyle="Table Index"/>
    <tableColumn id="2" xr3:uid="{1F1CECCF-4EE8-B047-9B8C-7542C6D28E56}" name="Expected Energy (MWh)" dataDxfId="190" dataCellStyle="Input">
      <calculatedColumnFormula>'3. Project Information'!$C$57</calculatedColumnFormula>
    </tableColumn>
    <tableColumn id="8" xr3:uid="{2EC0E6A2-2CF7-40B9-90C4-F7B24CE01750}" name="Energy Payment Rate - Excluding Transmission Network Upgrades ($/MWh)*" dataDxfId="14" dataCellStyle="Input"/>
    <tableColumn id="3" xr3:uid="{88A0A304-9D31-8247-B701-9C35554C2398}" name="Energy Payment Rate - Including Transmission Network Upgrades ($/MWh)" dataDxfId="189" dataCellStyle="Input"/>
    <tableColumn id="9" xr3:uid="{2D32B5CB-0E28-4E66-8B6D-36A38C972FB8}" name="Total Expected Annual Energy Payment - Excluding Transmission Network Upgrades ($)" dataDxfId="188" dataCellStyle="Input">
      <calculatedColumnFormula>C72*D72</calculatedColumnFormula>
    </tableColumn>
    <tableColumn id="4" xr3:uid="{ECDDEA12-7405-CF43-9AF2-1D7E58FA1057}" name="Total Expected Annual Energy Payment - Including Transmission Network Upgrades ($)" dataDxfId="187" dataCellStyle="Input">
      <calculatedColumnFormula>C72*E72</calculatedColumnFormula>
    </tableColumn>
    <tableColumn id="5" xr3:uid="{01FAF69F-C926-9B41-A8A6-1FB3D3EDC7F8}" name="Capacity (MW)" dataDxfId="186" dataCellStyle="Input">
      <calculatedColumnFormula>IF('3. Project Information'!$C$8="Company Ownership","",+'3. Project Information'!$C$45)</calculatedColumnFormula>
    </tableColumn>
    <tableColumn id="10" xr3:uid="{E17261E1-B6B8-49F2-B507-A1E2DFE47971}" name="Capacity Payment Rate - Excluding Transmission Network Upgrades ($/kW-mo)" dataDxfId="185" dataCellStyle="Input"/>
    <tableColumn id="6" xr3:uid="{C8932B64-B422-3546-B067-63771445DD53}" name="Capacity Payment Rate - Including Transmission Network Upgrades ($/kW-mo)" dataDxfId="184" dataCellStyle="Input"/>
    <tableColumn id="7" xr3:uid="{509FBE84-A4DD-184F-B19C-2BC2BE800405}" name="Total Expected Capacity Payment Rate - Excluding Transmission Network Upgrades ($)" dataDxfId="183" dataCellStyle="Output">
      <calculatedColumnFormula>H72*I72*12*1000</calculatedColumnFormula>
    </tableColumn>
    <tableColumn id="11" xr3:uid="{66F272B9-591E-4FC4-8138-3C4734209878}" name="Total Expected Capacity Payment Rate - Including Transmission Network Upgrades ($)" dataDxfId="182" dataCellStyle="Input">
      <calculatedColumnFormula>H72*J72*12*1000</calculatedColumnFormula>
    </tableColumn>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8B83ABB1-5AF7-6E44-8BAF-ABD9EC0F9AA9}" name="Secondary_Start_Costs" displayName="Secondary_Start_Costs" ref="B114:E118" totalsRowShown="0" headerRowDxfId="181" dataDxfId="179" headerRowBorderDxfId="180" tableBorderDxfId="178" totalsRowBorderDxfId="177" headerRowCellStyle="Table Header">
  <autoFilter ref="B114:E118" xr:uid="{8B83ABB1-5AF7-6E44-8BAF-ABD9EC0F9AA9}">
    <filterColumn colId="0" hiddenButton="1"/>
    <filterColumn colId="1" hiddenButton="1"/>
    <filterColumn colId="2" hiddenButton="1"/>
    <filterColumn colId="3" hiddenButton="1"/>
  </autoFilter>
  <tableColumns count="4">
    <tableColumn id="1" xr3:uid="{A3ED3F73-5C0D-D143-83D9-1C1181B17858}" name="Start Costs (Per Turbine)" dataDxfId="176" dataCellStyle="Table Index"/>
    <tableColumn id="2" xr3:uid="{E494618A-99F5-264C-A35B-2B11C44C274B}" name="Cost per Start ($)" dataDxfId="175" dataCellStyle="Currency"/>
    <tableColumn id="3" xr3:uid="{8B63FB8A-D1EF-B943-A574-0DB1E1C2F220}" name="Estimated Annual Starts (#/Yr)" dataDxfId="174" dataCellStyle="Currency"/>
    <tableColumn id="4" xr3:uid="{086E5F7F-EB2B-BD48-B7F5-1DAAD978E83D}" name="Total Expected Start Cost Payments" dataDxfId="173" dataCellStyle="Currency">
      <calculatedColumnFormula>C115*D115</calculatedColumnFormula>
    </tableColumn>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63ADCE6B-3B75-4049-BDAA-195C23BBE418}" name="Capital_Costs" displayName="Capital_Costs" ref="B3:D10" totalsRowShown="0" headerRowDxfId="172" dataDxfId="170" headerRowBorderDxfId="171" tableBorderDxfId="169" headerRowCellStyle="Table Header">
  <autoFilter ref="B3:D10" xr:uid="{63ADCE6B-3B75-4049-BDAA-195C23BBE418}">
    <filterColumn colId="0" hiddenButton="1"/>
    <filterColumn colId="1" hiddenButton="1"/>
    <filterColumn colId="2" hiddenButton="1"/>
  </autoFilter>
  <tableColumns count="3">
    <tableColumn id="1" xr3:uid="{A1761035-6DC7-9941-B4A8-9594263A30E4}" name="Capacity" dataDxfId="168" dataCellStyle="Table Index"/>
    <tableColumn id="2" xr3:uid="{ECF8D4C2-2144-FD45-939B-F1544F62BE70}" name="Primary Technology" dataDxfId="167" dataCellStyle="Output"/>
    <tableColumn id="3" xr3:uid="{8C826762-0E3A-2947-B0B2-02E59DB80F4C}" name="Secondary Technology" dataDxfId="166" dataCellStyle="Output"/>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753CDE56-A990-E14E-83FF-AD9D1E0C4024}" name="Ongoing_Cost_Calculations" displayName="Ongoing_Cost_Calculations" ref="B12:D15" totalsRowShown="0" headerRowDxfId="165" dataDxfId="163" headerRowBorderDxfId="164" tableBorderDxfId="162" totalsRowBorderDxfId="161" headerRowCellStyle="Table Header">
  <autoFilter ref="B12:D15" xr:uid="{753CDE56-A990-E14E-83FF-AD9D1E0C4024}">
    <filterColumn colId="0" hiddenButton="1"/>
    <filterColumn colId="1" hiddenButton="1"/>
    <filterColumn colId="2" hiddenButton="1"/>
  </autoFilter>
  <tableColumns count="3">
    <tableColumn id="1" xr3:uid="{54D38752-389F-4F4B-9F1B-2B7CDC18ACFA}" name="Ongoing Cost Calculation Assumptions" dataDxfId="160"/>
    <tableColumn id="2" xr3:uid="{A1764D76-92F0-114E-AB29-4CDE35CECDF0}" name="Primary Technology" dataDxfId="13">
      <calculatedColumnFormula>'3. Project Information'!$C$40</calculatedColumnFormula>
    </tableColumn>
    <tableColumn id="3" xr3:uid="{344DDD1B-2913-0142-AFAD-C7A03AB5E7C9}" name="Secondary Technology" dataDxfId="12">
      <calculatedColumnFormula>'3. Project Information'!$C$57</calculatedColumnFormula>
    </tableColumn>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C8FCBD04-C57B-AD43-9598-A12105377B5E}" name="Primary_Schedule_of_Payments" displayName="Primary_Schedule_of_Payments" ref="B18:J69" totalsRowShown="0" headerRowDxfId="159" dataDxfId="157" headerRowBorderDxfId="158" tableBorderDxfId="156" headerRowCellStyle="Table Header" dataCellStyle="Input">
  <autoFilter ref="B18:J69" xr:uid="{C8FCBD04-C57B-AD43-9598-A12105377B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A607CDF-C399-1241-9690-8F890C7F1809}" name="Payment Date (mm/dd/yyyy)" dataDxfId="155" dataCellStyle="Input"/>
    <tableColumn id="2" xr3:uid="{4A125C92-3A38-7446-9A13-0CAECC1174AC}" name="Generation Related Payments ($)" dataDxfId="154" dataCellStyle="Input"/>
    <tableColumn id="3" xr3:uid="{28CA33A6-1D2B-9140-BC97-C3609BB9FF3F}" name="Generator Interconnection Payments ($)" dataDxfId="153" dataCellStyle="Input"/>
    <tableColumn id="4" xr3:uid="{C3F4C55B-CBAA-1640-BF9F-4A849EC59D4A}" name="Transmission / Network Upgrade Payments ($)" dataDxfId="152" dataCellStyle="Input"/>
    <tableColumn id="5" xr3:uid="{01C7D0F2-0306-B648-B9E9-67CD6D671FF6}" name="Fuel Infrastructure Payments ($)" dataDxfId="151" dataCellStyle="Input"/>
    <tableColumn id="6" xr3:uid="{F0B5F92C-E7D3-7943-BE9C-92C563764DFE}" name="Land Purchase Payments ($)" dataDxfId="150" dataCellStyle="Input"/>
    <tableColumn id="7" xr3:uid="{95B260BD-3A66-3843-A0DF-09ABDDBFF7DB}" name="Other Project Related Payments ($)" dataDxfId="149" dataCellStyle="Input"/>
    <tableColumn id="8" xr3:uid="{1D069CB6-E213-F647-A85A-5945C3F0CADE}" name="Taxes ($)" dataDxfId="148" dataCellStyle="Input"/>
    <tableColumn id="9" xr3:uid="{518EB55E-E362-B841-B5B3-2E714A73C912}" name="Total Payments ($)" dataDxfId="147" dataCellStyle="Calculatio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F2E17C7-F198-F344-AE7B-627BA59CE08C}" name="Project_Location" displayName="Project_Location" ref="B14:C22" totalsRowShown="0" headerRowDxfId="478" dataDxfId="476" headerRowBorderDxfId="477" tableBorderDxfId="475" totalsRowBorderDxfId="474">
  <autoFilter ref="B14:C22" xr:uid="{FF2E17C7-F198-F344-AE7B-627BA59CE08C}">
    <filterColumn colId="0" hiddenButton="1"/>
    <filterColumn colId="1" hiddenButton="1"/>
  </autoFilter>
  <tableColumns count="2">
    <tableColumn id="1" xr3:uid="{AEDB42CC-EC00-4745-943D-867B099F2CB5}" name="Project Location and Interconnection" dataDxfId="473" dataCellStyle="Table Index"/>
    <tableColumn id="2" xr3:uid="{0D752741-A9FE-1A4D-8306-F992D7D9444F}" name="Details / Response" dataDxfId="472"/>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A491517B-E19E-6E42-B699-B25BC9C4B843}" name="Secondary_Schedule_of_Payments68" displayName="Secondary_Schedule_of_Payments68" ref="L18:T69" totalsRowShown="0" headerRowDxfId="146" dataDxfId="144" headerRowBorderDxfId="145" tableBorderDxfId="143" headerRowCellStyle="Table Header" dataCellStyle="Input">
  <autoFilter ref="L18:T69" xr:uid="{A491517B-E19E-6E42-B699-B25BC9C4B8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7DB4D118-FE57-6C45-BC38-9534F59AD65F}" name="Payment Date (mm/dd/yyyy)" dataDxfId="142" dataCellStyle="Input"/>
    <tableColumn id="2" xr3:uid="{0469AE9B-0EBA-F04B-B980-9F58A61D7A2C}" name="Generation Related Payments ($)" dataDxfId="141" dataCellStyle="Input"/>
    <tableColumn id="3" xr3:uid="{A9B8A1F6-D95B-E94C-9B2F-8CA157F7D545}" name="Generator Interconnection Payments ($)" dataDxfId="140" dataCellStyle="Input"/>
    <tableColumn id="4" xr3:uid="{364B9FF1-EFFE-514C-B359-40E543A8B5B6}" name="Transmission / Network Upgrade Payments ($)" dataDxfId="139" dataCellStyle="Input"/>
    <tableColumn id="5" xr3:uid="{CF57AFD2-0A4F-E54C-BA89-003C90662F89}" name="Fuel Infrastructure Payments ($)" dataDxfId="138" dataCellStyle="Input"/>
    <tableColumn id="6" xr3:uid="{7A45C969-7B11-3947-A18B-56E21183FA54}" name="Land Purchase Payments ($)" dataDxfId="137" dataCellStyle="Input"/>
    <tableColumn id="7" xr3:uid="{1BF151AC-B653-2E4C-90FE-36E95FC6DDF0}" name="Other Project Related Payments ($)" dataDxfId="136" dataCellStyle="Input"/>
    <tableColumn id="8" xr3:uid="{13723860-DD68-7747-9C61-A7471BAEC98B}" name="Taxes ($)" dataDxfId="135" dataCellStyle="Input"/>
    <tableColumn id="9" xr3:uid="{A5ECC3B9-DA4B-6C41-98D5-7F9FD6C14AC2}" name="Total Payments ($)" dataDxfId="134" dataCellStyle="Calculation"/>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4A613854-BEE0-CF41-9360-A03B074A269E}" name="Primary_Annual_Cost_Projections" displayName="Primary_Annual_Cost_Projections" ref="B72:I112" totalsRowShown="0" headerRowDxfId="133" dataDxfId="131" headerRowBorderDxfId="132" tableBorderDxfId="130" totalsRowBorderDxfId="129" headerRowCellStyle="Table Header" dataCellStyle="Input">
  <autoFilter ref="B72:I112" xr:uid="{4A613854-BEE0-CF41-9360-A03B074A269E}">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957CBFD1-98EC-384B-ADC4-BBEF2D434CAE}" name="Commercial Operation Year" dataDxfId="128" dataCellStyle="Table Index">
      <calculatedColumnFormula>B72+1</calculatedColumnFormula>
    </tableColumn>
    <tableColumn id="2" xr3:uid="{43833C59-16B7-A543-83AB-C53ACF378EFA}" name="FOM _x000a_($/yr)" dataDxfId="127" dataCellStyle="Input"/>
    <tableColumn id="3" xr3:uid="{3D5D9213-C8A2-2244-9072-6C3CAAF996FF}" name="Ongoing CapX ($/yr)" dataDxfId="126" dataCellStyle="Input"/>
    <tableColumn id="4" xr3:uid="{94E4716B-4AA1-DD43-B452-D42819594E5C}" name="VOM _x000a_($/MWh)" dataDxfId="125" dataCellStyle="Input"/>
    <tableColumn id="5" xr3:uid="{995E5F38-4E2B-F94C-A167-E2A14CB16525}" name="Fuel Service Charges ($/MMBtu)" dataDxfId="124" dataCellStyle="Input"/>
    <tableColumn id="6" xr3:uid="{86080AA7-CCA5-4643-98C2-F3F27459121A}" name="Start Cost ($/start)_x000a_Not Included in FOM or CapX" dataDxfId="123" dataCellStyle="Input"/>
    <tableColumn id="7" xr3:uid="{FBD254D1-B156-3D46-8595-988F87183FC5}" name="Other Fixed Costs ($/yr)" dataDxfId="122" dataCellStyle="Input"/>
    <tableColumn id="8" xr3:uid="{CED300F5-5532-CA47-B926-031290C181E4}" name="Other Variable Costs ($/MWh)" dataDxfId="121" dataCellStyle="Input"/>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67098A3C-7798-F548-8D22-EBD9217F7A94}" name="Secondary_Annual_Cost_Projections" displayName="Secondary_Annual_Cost_Projections" ref="L72:S112" totalsRowShown="0" headerRowDxfId="120" dataDxfId="118" headerRowBorderDxfId="119" tableBorderDxfId="117" totalsRowBorderDxfId="116" headerRowCellStyle="Table Header" dataCellStyle="Input">
  <autoFilter ref="L72:S112" xr:uid="{67098A3C-7798-F548-8D22-EBD9217F7A9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AAF7EBC5-7560-6847-8E77-3E7E1D38E92E}" name="Commercial Operation Year" dataDxfId="115" dataCellStyle="Table Index">
      <calculatedColumnFormula>L72+1</calculatedColumnFormula>
    </tableColumn>
    <tableColumn id="2" xr3:uid="{DB6D896A-477D-9746-986F-644499618863}" name="FOM _x000a_($/yr)" dataDxfId="114" dataCellStyle="Input"/>
    <tableColumn id="3" xr3:uid="{D25096BB-B82A-2647-8759-777515140B87}" name="Ongoing CapX ($/yr)" dataDxfId="113" dataCellStyle="Input"/>
    <tableColumn id="4" xr3:uid="{32AC9859-CEDB-E247-AC6F-C4371CC607C3}" name="VOM _x000a_($/MWh)" dataDxfId="112" dataCellStyle="Input"/>
    <tableColumn id="5" xr3:uid="{12B0A36C-857F-CD49-80D0-C5C63B574756}" name="Fuel Service Charges ($/MMBtu)" dataDxfId="111" dataCellStyle="Input"/>
    <tableColumn id="6" xr3:uid="{662C9BE3-6CCC-1E43-A628-DDD45DFFCAE8}" name="Start Cost ($/start)_x000a_Not Included in FOM or CapX" dataDxfId="110" dataCellStyle="Input"/>
    <tableColumn id="7" xr3:uid="{30B35D3F-7012-B748-A070-88C327B4999D}" name="Other Fixed Costs ($/yr)" dataDxfId="109" dataCellStyle="Input"/>
    <tableColumn id="8" xr3:uid="{AA64D0E8-3462-2B4C-90FC-DFF9BB361D45}" name="Other Variable Costs ($/MWh)" dataDxfId="108" dataCellStyle="Input"/>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9A393-7A84-1B42-8C50-DAD8AA1A9372}" name="Mutually_Exclusive_IDs" displayName="Mutually_Exclusive_IDs" ref="E3:F23" totalsRowShown="0" headerRowDxfId="471" dataDxfId="469" headerRowBorderDxfId="470" tableBorderDxfId="468" totalsRowBorderDxfId="467">
  <autoFilter ref="E3:F23" xr:uid="{34F9A393-7A84-1B42-8C50-DAD8AA1A9372}">
    <filterColumn colId="0" hiddenButton="1"/>
    <filterColumn colId="1" hiddenButton="1"/>
  </autoFilter>
  <tableColumns count="2">
    <tableColumn id="1" xr3:uid="{EBBC3C8C-3B38-CC44-8AED-8B9E83A3E566}" name="Mutually Exclusive Proposal IDs" dataDxfId="466" dataCellStyle="Table Index"/>
    <tableColumn id="2" xr3:uid="{4948D362-6531-4A42-8D4C-A9921738A647}" name="Details / Response" dataDxfId="465" dataCellStyle="Input"/>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14CF83-A6C4-4044-8C57-3A342C3C92D6}" name="Financial_Information" displayName="Financial_Information" ref="B3:C11" totalsRowShown="0" headerRowDxfId="464" dataDxfId="462" headerRowBorderDxfId="463" tableBorderDxfId="461" totalsRowBorderDxfId="460">
  <autoFilter ref="B3:C11" xr:uid="{5B14CF83-A6C4-4044-8C57-3A342C3C92D6}">
    <filterColumn colId="0" hiddenButton="1"/>
    <filterColumn colId="1" hiddenButton="1"/>
  </autoFilter>
  <tableColumns count="2">
    <tableColumn id="1" xr3:uid="{C0F269DD-BB3D-6F4C-B66C-165AEED9C9E5}" name="Project Information" dataDxfId="459" dataCellStyle="Table Index"/>
    <tableColumn id="2" xr3:uid="{49237699-9633-074E-9D1A-910D3CA2DBE9}" name="Details / Response" dataDxfId="458" dataCellStyle="Input"/>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7DFD0FD-FB4B-0F45-A60B-8E0209502B11}" name="GSU_Details" displayName="GSU_Details" ref="B25:C30" totalsRowShown="0" headerRowDxfId="457" dataDxfId="455" headerRowBorderDxfId="456" tableBorderDxfId="454" totalsRowBorderDxfId="453">
  <autoFilter ref="B25:C30" xr:uid="{F7DFD0FD-FB4B-0F45-A60B-8E0209502B11}">
    <filterColumn colId="0" hiddenButton="1"/>
    <filterColumn colId="1" hiddenButton="1"/>
  </autoFilter>
  <tableColumns count="2">
    <tableColumn id="1" xr3:uid="{51216413-F6EF-0F46-868C-8AC44C39AAAA}" name="Generator Step-Up Transformer (GSU) Details" dataDxfId="452" dataCellStyle="Table Index"/>
    <tableColumn id="2" xr3:uid="{00ECC162-4B8D-E948-A7D7-F304E9CD176D}" name="Details / Response" dataDxfId="451"/>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7F77C8B-5F07-E548-A3B5-619F19CB5F91}" name="Thermal_Outage_Information" displayName="Thermal_Outage_Information" ref="B33:D36" totalsRowShown="0" headerRowDxfId="450" dataDxfId="448" headerRowBorderDxfId="449" tableBorderDxfId="447" totalsRowBorderDxfId="446">
  <autoFilter ref="B33:D36" xr:uid="{17F77C8B-5F07-E548-A3B5-619F19CB5F91}">
    <filterColumn colId="0" hiddenButton="1"/>
    <filterColumn colId="1" hiddenButton="1"/>
    <filterColumn colId="2" hiddenButton="1"/>
  </autoFilter>
  <tableColumns count="3">
    <tableColumn id="1" xr3:uid="{99154008-DD15-3446-89B7-20BB045EA022}" name="Outage Information" dataDxfId="445"/>
    <tableColumn id="2" xr3:uid="{2BD0018A-6672-724C-9481-4DEF2D850421}" name="Turbine Model #1" dataDxfId="444"/>
    <tableColumn id="3" xr3:uid="{E229AD01-8FBF-0B42-BC06-2A095B41886F}" name="Turbine Model #2" dataDxfId="443"/>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C515E26-FFF6-9D40-BF9F-24732E285E86}" name="Thermal_Operating_Params" displayName="Thermal_Operating_Params" ref="B38:C47" totalsRowShown="0" headerRowDxfId="442" dataDxfId="440" headerRowBorderDxfId="441" tableBorderDxfId="439" totalsRowBorderDxfId="438">
  <autoFilter ref="B38:C47" xr:uid="{1C515E26-FFF6-9D40-BF9F-24732E285E86}">
    <filterColumn colId="0" hiddenButton="1"/>
    <filterColumn colId="1" hiddenButton="1"/>
  </autoFilter>
  <tableColumns count="2">
    <tableColumn id="1" xr3:uid="{4174C931-732F-DE46-9472-EF85689290CD}" name="Key Operating Parameters" dataDxfId="437" dataCellStyle="Table Index"/>
    <tableColumn id="2" xr3:uid="{F804A8D9-9092-E742-AABE-A76C1E3A74C3}" name="Primary Configuration" dataDxfId="436" dataCellStyle="Input"/>
  </tableColumns>
  <tableStyleInfo name="TableStyleLight1" showFirstColumn="0" showLastColumn="0" showRowStripes="1" showColumnStripes="0"/>
</table>
</file>

<file path=xl/theme/theme1.xml><?xml version="1.0" encoding="utf-8"?>
<a:theme xmlns:a="http://schemas.openxmlformats.org/drawingml/2006/main" name="E3 Bright Arial">
  <a:themeElements>
    <a:clrScheme name="E3 Bright">
      <a:dk1>
        <a:srgbClr val="000000"/>
      </a:dk1>
      <a:lt1>
        <a:sysClr val="window" lastClr="FFFFFF"/>
      </a:lt1>
      <a:dk2>
        <a:srgbClr val="034E6E"/>
      </a:dk2>
      <a:lt2>
        <a:srgbClr val="EEECE1"/>
      </a:lt2>
      <a:accent1>
        <a:srgbClr val="6EA1B6"/>
      </a:accent1>
      <a:accent2>
        <a:srgbClr val="FFB700"/>
      </a:accent2>
      <a:accent3>
        <a:srgbClr val="FF5F39"/>
      </a:accent3>
      <a:accent4>
        <a:srgbClr val="30D773"/>
      </a:accent4>
      <a:accent5>
        <a:srgbClr val="FF8700"/>
      </a:accent5>
      <a:accent6>
        <a:srgbClr val="4458D2"/>
      </a:accent6>
      <a:hlink>
        <a:srgbClr val="6565FF"/>
      </a:hlink>
      <a:folHlink>
        <a:srgbClr val="800080"/>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table" Target="../tables/table1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11.bin"/><Relationship Id="rId5" Type="http://schemas.openxmlformats.org/officeDocument/2006/relationships/table" Target="../tables/table23.xml"/><Relationship Id="rId4" Type="http://schemas.openxmlformats.org/officeDocument/2006/relationships/table" Target="../tables/table22.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12.bin"/><Relationship Id="rId5" Type="http://schemas.openxmlformats.org/officeDocument/2006/relationships/table" Target="../tables/table27.xml"/><Relationship Id="rId4" Type="http://schemas.openxmlformats.org/officeDocument/2006/relationships/table" Target="../tables/table26.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table" Target="../tables/table3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table" Target="../tables/table32.xml"/><Relationship Id="rId1" Type="http://schemas.openxmlformats.org/officeDocument/2006/relationships/printerSettings" Target="../printerSettings/printerSettings15.bin"/><Relationship Id="rId6" Type="http://schemas.openxmlformats.org/officeDocument/2006/relationships/table" Target="../tables/table36.xml"/><Relationship Id="rId5" Type="http://schemas.openxmlformats.org/officeDocument/2006/relationships/table" Target="../tables/table35.xml"/><Relationship Id="rId4" Type="http://schemas.openxmlformats.org/officeDocument/2006/relationships/table" Target="../tables/table34.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38.xml"/><Relationship Id="rId7" Type="http://schemas.openxmlformats.org/officeDocument/2006/relationships/table" Target="../tables/table42.xml"/><Relationship Id="rId2" Type="http://schemas.openxmlformats.org/officeDocument/2006/relationships/table" Target="../tables/table37.xml"/><Relationship Id="rId1" Type="http://schemas.openxmlformats.org/officeDocument/2006/relationships/printerSettings" Target="../printerSettings/printerSettings16.bin"/><Relationship Id="rId6" Type="http://schemas.openxmlformats.org/officeDocument/2006/relationships/table" Target="../tables/table41.xml"/><Relationship Id="rId5" Type="http://schemas.openxmlformats.org/officeDocument/2006/relationships/table" Target="../tables/table40.xml"/><Relationship Id="rId4" Type="http://schemas.openxmlformats.org/officeDocument/2006/relationships/table" Target="../tables/table3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7.bin"/><Relationship Id="rId6" Type="http://schemas.openxmlformats.org/officeDocument/2006/relationships/table" Target="../tables/table11.xml"/><Relationship Id="rId5" Type="http://schemas.openxmlformats.org/officeDocument/2006/relationships/table" Target="../tables/table10.xml"/><Relationship Id="rId4" Type="http://schemas.openxmlformats.org/officeDocument/2006/relationships/table" Target="../tables/table9.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9.bin"/><Relationship Id="rId5" Type="http://schemas.openxmlformats.org/officeDocument/2006/relationships/table" Target="../tables/table17.xml"/><Relationship Id="rId4"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F12AB-B8C3-46F8-8C79-48A9BA3D8884}">
  <sheetPr codeName="Sheet3">
    <tabColor theme="3"/>
    <pageSetUpPr fitToPage="1"/>
  </sheetPr>
  <dimension ref="B1:E20"/>
  <sheetViews>
    <sheetView zoomScaleNormal="100" workbookViewId="0">
      <selection activeCell="AG1" sqref="AG1"/>
    </sheetView>
  </sheetViews>
  <sheetFormatPr defaultColWidth="9.140625" defaultRowHeight="12" x14ac:dyDescent="0.2"/>
  <cols>
    <col min="1" max="1" width="2.85546875" style="435" customWidth="1"/>
    <col min="2" max="2" width="10.42578125" style="435" customWidth="1"/>
    <col min="3" max="3" width="23.42578125" style="435" customWidth="1"/>
    <col min="4" max="4" width="14" style="435" customWidth="1"/>
    <col min="5" max="5" width="121.140625" style="435" customWidth="1"/>
    <col min="6" max="16384" width="9.140625" style="435"/>
  </cols>
  <sheetData>
    <row r="1" spans="2:5" ht="21.75" customHeight="1" thickBot="1" x14ac:dyDescent="0.35">
      <c r="B1" s="434" t="s">
        <v>0</v>
      </c>
    </row>
    <row r="2" spans="2:5" ht="15.75" thickBot="1" x14ac:dyDescent="0.3">
      <c r="B2" s="436" t="s">
        <v>1</v>
      </c>
      <c r="C2" s="437" t="s">
        <v>2</v>
      </c>
      <c r="D2" s="437" t="s">
        <v>3</v>
      </c>
      <c r="E2" s="438" t="s">
        <v>4</v>
      </c>
    </row>
    <row r="3" spans="2:5" x14ac:dyDescent="0.2">
      <c r="B3" s="439"/>
      <c r="C3" s="440"/>
      <c r="D3" s="441"/>
      <c r="E3" s="442"/>
    </row>
    <row r="4" spans="2:5" x14ac:dyDescent="0.2">
      <c r="B4" s="443"/>
      <c r="C4" s="444"/>
      <c r="D4" s="445"/>
      <c r="E4" s="446"/>
    </row>
    <row r="5" spans="2:5" x14ac:dyDescent="0.2">
      <c r="B5" s="447"/>
      <c r="C5" s="448"/>
      <c r="D5" s="449"/>
      <c r="E5" s="450"/>
    </row>
    <row r="6" spans="2:5" x14ac:dyDescent="0.2">
      <c r="B6" s="443"/>
      <c r="C6" s="444"/>
      <c r="D6" s="445"/>
      <c r="E6" s="446"/>
    </row>
    <row r="7" spans="2:5" x14ac:dyDescent="0.2">
      <c r="B7" s="447"/>
      <c r="C7" s="448"/>
      <c r="D7" s="449"/>
      <c r="E7" s="450"/>
    </row>
    <row r="8" spans="2:5" x14ac:dyDescent="0.2">
      <c r="B8" s="443"/>
      <c r="C8" s="444"/>
      <c r="D8" s="445"/>
      <c r="E8" s="446"/>
    </row>
    <row r="9" spans="2:5" x14ac:dyDescent="0.2">
      <c r="B9" s="447"/>
      <c r="C9" s="448"/>
      <c r="D9" s="449"/>
      <c r="E9" s="450"/>
    </row>
    <row r="10" spans="2:5" x14ac:dyDescent="0.2">
      <c r="B10" s="443"/>
      <c r="C10" s="444"/>
      <c r="D10" s="445"/>
      <c r="E10" s="446"/>
    </row>
    <row r="11" spans="2:5" x14ac:dyDescent="0.2">
      <c r="B11" s="447"/>
      <c r="C11" s="448"/>
      <c r="D11" s="449"/>
      <c r="E11" s="450"/>
    </row>
    <row r="12" spans="2:5" x14ac:dyDescent="0.2">
      <c r="B12" s="443"/>
      <c r="C12" s="444"/>
      <c r="D12" s="445"/>
      <c r="E12" s="446"/>
    </row>
    <row r="13" spans="2:5" x14ac:dyDescent="0.2">
      <c r="B13" s="447"/>
      <c r="C13" s="448"/>
      <c r="D13" s="449"/>
      <c r="E13" s="450"/>
    </row>
    <row r="14" spans="2:5" x14ac:dyDescent="0.2">
      <c r="B14" s="443"/>
      <c r="C14" s="444"/>
      <c r="D14" s="445"/>
      <c r="E14" s="446"/>
    </row>
    <row r="15" spans="2:5" x14ac:dyDescent="0.2">
      <c r="B15" s="447"/>
      <c r="C15" s="448"/>
      <c r="D15" s="449"/>
      <c r="E15" s="450"/>
    </row>
    <row r="16" spans="2:5" x14ac:dyDescent="0.2">
      <c r="B16" s="443"/>
      <c r="C16" s="444"/>
      <c r="D16" s="445"/>
      <c r="E16" s="446"/>
    </row>
    <row r="17" spans="2:5" x14ac:dyDescent="0.2">
      <c r="B17" s="447"/>
      <c r="C17" s="448"/>
      <c r="D17" s="449"/>
      <c r="E17" s="450"/>
    </row>
    <row r="18" spans="2:5" x14ac:dyDescent="0.2">
      <c r="B18" s="443"/>
      <c r="C18" s="444"/>
      <c r="D18" s="445"/>
      <c r="E18" s="446"/>
    </row>
    <row r="19" spans="2:5" x14ac:dyDescent="0.2">
      <c r="B19" s="447"/>
      <c r="C19" s="448"/>
      <c r="D19" s="449"/>
      <c r="E19" s="450"/>
    </row>
    <row r="20" spans="2:5" ht="15.75" thickBot="1" x14ac:dyDescent="0.25">
      <c r="B20" s="451"/>
      <c r="C20" s="452"/>
      <c r="D20" s="453"/>
      <c r="E20" s="454"/>
    </row>
  </sheetData>
  <sheetProtection algorithmName="SHA-512" hashValue="ZoHfjOnqSa4UWVFsF0n66tsGWaNjYV2p7pBLl/K9fhy/zJ/fZ7opDwtjsJsQwut5woYbJpbY/GCZkEAkYn1Y7Q==" saltValue="7Y6v0PI5Mm8IJ1c1wxHY4w==" spinCount="100000" sheet="1" objects="1" scenarios="1" selectLockedCells="1"/>
  <printOptions horizontalCentered="1"/>
  <pageMargins left="0.5" right="0.5" top="0.75" bottom="0.5" header="0.3" footer="0.3"/>
  <pageSetup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CAFC6-FA47-1E4C-8A7C-F9D37A0BFF63}">
  <sheetPr codeName="Sheet10">
    <tabColor theme="3" tint="0.59999389629810485"/>
    <pageSetUpPr autoPageBreaks="0"/>
  </sheetPr>
  <dimension ref="A1:N132"/>
  <sheetViews>
    <sheetView showGridLines="0" showOutlineSymbols="0" zoomScale="90" zoomScaleNormal="90" workbookViewId="0">
      <selection activeCell="C7" sqref="C7"/>
    </sheetView>
  </sheetViews>
  <sheetFormatPr defaultColWidth="11" defaultRowHeight="15" customHeight="1" x14ac:dyDescent="0.2"/>
  <cols>
    <col min="1" max="1" width="5.140625" style="194" customWidth="1"/>
    <col min="2" max="2" width="60.5703125" style="193" customWidth="1"/>
    <col min="3" max="3" width="49.85546875" style="369" customWidth="1"/>
    <col min="4" max="4" width="32" style="193" customWidth="1"/>
    <col min="5" max="5" width="5.140625" style="193" customWidth="1"/>
    <col min="6" max="16384" width="11" style="193"/>
  </cols>
  <sheetData>
    <row r="1" spans="1:14" s="192" customFormat="1" ht="25.5" customHeight="1" x14ac:dyDescent="0.25">
      <c r="A1" s="112"/>
      <c r="B1" s="1" t="s">
        <v>302</v>
      </c>
      <c r="C1" s="348" t="str">
        <f>+'Revision Log'!$B$1</f>
        <v>2026 New Mexico RFP</v>
      </c>
      <c r="D1" s="113"/>
      <c r="E1" s="113"/>
      <c r="F1" s="113"/>
      <c r="G1" s="113"/>
      <c r="H1" s="113"/>
      <c r="I1" s="113"/>
      <c r="J1" s="113"/>
      <c r="K1" s="113"/>
      <c r="L1" s="113"/>
      <c r="M1" s="113"/>
      <c r="N1" s="178"/>
    </row>
    <row r="2" spans="1:14" s="192" customFormat="1" ht="25.5" customHeight="1" x14ac:dyDescent="0.25">
      <c r="A2" s="112"/>
      <c r="B2" s="133"/>
      <c r="C2" s="158"/>
      <c r="D2" s="113"/>
      <c r="E2" s="113"/>
      <c r="F2" s="113"/>
      <c r="G2" s="113"/>
      <c r="H2" s="113"/>
      <c r="I2" s="113"/>
      <c r="J2" s="113"/>
      <c r="K2" s="113"/>
      <c r="L2" s="113"/>
      <c r="M2" s="113"/>
      <c r="N2" s="178"/>
    </row>
    <row r="3" spans="1:14" s="163" customFormat="1" ht="20.25" customHeight="1" x14ac:dyDescent="0.2">
      <c r="A3" s="105"/>
      <c r="B3" s="86" t="s">
        <v>303</v>
      </c>
      <c r="C3" s="87" t="s">
        <v>100</v>
      </c>
    </row>
    <row r="4" spans="1:14" s="163" customFormat="1" ht="20.100000000000001" customHeight="1" x14ac:dyDescent="0.2">
      <c r="A4" s="95"/>
      <c r="B4" s="88" t="s">
        <v>169</v>
      </c>
      <c r="C4" s="365" t="str">
        <f>IF('3. Project Information'!C27="Battery Energy Storage","Primary",IF('3. Project Information'!C44="Battery Energy Storage","Secondary",""))</f>
        <v/>
      </c>
      <c r="D4" s="164"/>
    </row>
    <row r="5" spans="1:14" s="163" customFormat="1" ht="20.100000000000001" customHeight="1" x14ac:dyDescent="0.2">
      <c r="A5" s="95"/>
      <c r="B5" s="82" t="s">
        <v>155</v>
      </c>
      <c r="C5" s="422" t="str" cm="1">
        <f t="array" ref="C5">IFERROR(INDEX('3. Project Information'!$C$27:$C$58,MATCH("Battery Energy Storage",'3. Project Information'!$C$27:$C$58,0)+1),"")</f>
        <v/>
      </c>
      <c r="D5" s="164"/>
    </row>
    <row r="6" spans="1:14" s="163" customFormat="1" ht="20.100000000000001" customHeight="1" x14ac:dyDescent="0.2">
      <c r="A6" s="95"/>
      <c r="B6" s="82" t="s">
        <v>156</v>
      </c>
      <c r="C6" s="179" t="str" cm="1">
        <f t="array" ref="C6">IFERROR(INDEX('3. Project Information'!$C$27:$C$58,MATCH("Battery Energy Storage",'3. Project Information'!$C$27:$C$58,0)+2),"")</f>
        <v/>
      </c>
      <c r="D6" s="164"/>
    </row>
    <row r="7" spans="1:14" s="163" customFormat="1" ht="20.100000000000001" customHeight="1" x14ac:dyDescent="0.2">
      <c r="A7" s="95"/>
      <c r="B7" s="88" t="s">
        <v>304</v>
      </c>
      <c r="C7" s="338"/>
      <c r="D7" s="164"/>
    </row>
    <row r="8" spans="1:14" s="163" customFormat="1" ht="20.100000000000001" customHeight="1" x14ac:dyDescent="0.2">
      <c r="A8" s="95"/>
      <c r="B8" s="88" t="s">
        <v>305</v>
      </c>
      <c r="C8" s="7"/>
      <c r="D8" s="164"/>
    </row>
    <row r="9" spans="1:14" s="163" customFormat="1" ht="20.100000000000001" customHeight="1" x14ac:dyDescent="0.2">
      <c r="A9" s="95"/>
      <c r="B9" s="109" t="s">
        <v>306</v>
      </c>
      <c r="C9" s="339"/>
      <c r="D9" s="164"/>
    </row>
    <row r="10" spans="1:14" s="163" customFormat="1" ht="31.9" customHeight="1" x14ac:dyDescent="0.2">
      <c r="A10" s="95"/>
      <c r="B10" s="137" t="s">
        <v>307</v>
      </c>
      <c r="C10" s="6"/>
      <c r="D10" s="164"/>
    </row>
    <row r="11" spans="1:14" s="163" customFormat="1" ht="20.100000000000001" customHeight="1" x14ac:dyDescent="0.2">
      <c r="A11" s="95"/>
      <c r="B11" s="88" t="s">
        <v>308</v>
      </c>
      <c r="C11" s="338"/>
      <c r="D11" s="164"/>
    </row>
    <row r="12" spans="1:14" s="163" customFormat="1" ht="20.100000000000001" customHeight="1" x14ac:dyDescent="0.2">
      <c r="A12" s="95"/>
      <c r="B12" s="88" t="s">
        <v>309</v>
      </c>
      <c r="C12" s="336"/>
      <c r="D12" s="164"/>
    </row>
    <row r="13" spans="1:14" s="163" customFormat="1" ht="20.100000000000001" customHeight="1" x14ac:dyDescent="0.2">
      <c r="A13" s="95"/>
      <c r="B13" s="88" t="s">
        <v>310</v>
      </c>
      <c r="C13" s="7"/>
      <c r="D13" s="164"/>
    </row>
    <row r="14" spans="1:14" s="163" customFormat="1" ht="20.100000000000001" customHeight="1" x14ac:dyDescent="0.2">
      <c r="A14" s="95"/>
      <c r="B14" s="88" t="s">
        <v>311</v>
      </c>
      <c r="C14" s="7"/>
    </row>
    <row r="15" spans="1:14" s="163" customFormat="1" ht="20.100000000000001" customHeight="1" x14ac:dyDescent="0.25">
      <c r="A15" s="95"/>
      <c r="B15" s="88" t="s">
        <v>312</v>
      </c>
      <c r="C15" s="7"/>
      <c r="D15" s="140"/>
    </row>
    <row r="16" spans="1:14" s="163" customFormat="1" ht="20.100000000000001" customHeight="1" x14ac:dyDescent="0.25">
      <c r="A16" s="95"/>
      <c r="B16" s="109" t="s">
        <v>313</v>
      </c>
      <c r="C16" s="336"/>
      <c r="D16" s="208"/>
    </row>
    <row r="17" spans="1:5" s="163" customFormat="1" ht="20.100000000000001" customHeight="1" x14ac:dyDescent="0.25">
      <c r="A17" s="95"/>
      <c r="B17" s="88" t="s">
        <v>314</v>
      </c>
      <c r="C17" s="16"/>
      <c r="D17" s="140"/>
    </row>
    <row r="18" spans="1:5" s="163" customFormat="1" ht="20.100000000000001" customHeight="1" x14ac:dyDescent="0.25">
      <c r="A18" s="95"/>
      <c r="B18" s="88" t="s">
        <v>315</v>
      </c>
      <c r="C18" s="7"/>
      <c r="D18" s="140"/>
    </row>
    <row r="19" spans="1:5" s="163" customFormat="1" ht="20.100000000000001" customHeight="1" x14ac:dyDescent="0.25">
      <c r="A19" s="95"/>
      <c r="B19" s="90" t="s">
        <v>243</v>
      </c>
      <c r="C19" s="335"/>
      <c r="D19" s="140"/>
    </row>
    <row r="20" spans="1:5" s="163" customFormat="1" ht="20.100000000000001" customHeight="1" x14ac:dyDescent="0.25">
      <c r="A20" s="95"/>
      <c r="B20" s="206" t="s">
        <v>736</v>
      </c>
      <c r="C20" s="366"/>
      <c r="D20" s="140"/>
    </row>
    <row r="21" spans="1:5" s="163" customFormat="1" ht="20.25" customHeight="1" x14ac:dyDescent="0.2">
      <c r="A21" s="95"/>
      <c r="C21" s="171"/>
      <c r="D21" s="164"/>
    </row>
    <row r="22" spans="1:5" s="163" customFormat="1" ht="20.25" customHeight="1" x14ac:dyDescent="0.25">
      <c r="A22" s="95"/>
      <c r="B22" s="159" t="s">
        <v>316</v>
      </c>
      <c r="C22" s="160" t="s">
        <v>100</v>
      </c>
      <c r="D22" s="207"/>
    </row>
    <row r="23" spans="1:5" s="163" customFormat="1" ht="20.100000000000001" customHeight="1" x14ac:dyDescent="0.2">
      <c r="A23" s="95"/>
      <c r="B23" s="124" t="s">
        <v>317</v>
      </c>
      <c r="C23" s="66"/>
      <c r="D23" s="166"/>
    </row>
    <row r="24" spans="1:5" s="192" customFormat="1" ht="20.100000000000001" customHeight="1" x14ac:dyDescent="0.2">
      <c r="A24" s="105"/>
      <c r="B24" s="121" t="s">
        <v>318</v>
      </c>
      <c r="C24" s="67"/>
      <c r="D24" s="166"/>
    </row>
    <row r="25" spans="1:5" s="163" customFormat="1" ht="20.100000000000001" customHeight="1" x14ac:dyDescent="0.2">
      <c r="A25" s="95"/>
      <c r="B25" s="121" t="s">
        <v>319</v>
      </c>
      <c r="C25" s="67"/>
      <c r="D25" s="166"/>
    </row>
    <row r="26" spans="1:5" s="163" customFormat="1" ht="20.100000000000001" customHeight="1" x14ac:dyDescent="0.2">
      <c r="A26" s="95"/>
      <c r="B26" s="121" t="s">
        <v>320</v>
      </c>
      <c r="C26" s="67"/>
      <c r="D26" s="166"/>
      <c r="E26" s="164"/>
    </row>
    <row r="27" spans="1:5" s="163" customFormat="1" ht="20.100000000000001" customHeight="1" x14ac:dyDescent="0.2">
      <c r="A27" s="95"/>
      <c r="B27" s="121" t="s">
        <v>321</v>
      </c>
      <c r="C27" s="61"/>
      <c r="D27" s="166"/>
      <c r="E27" s="164"/>
    </row>
    <row r="28" spans="1:5" s="163" customFormat="1" ht="20.100000000000001" customHeight="1" x14ac:dyDescent="0.2">
      <c r="A28" s="95"/>
      <c r="B28" s="121" t="s">
        <v>322</v>
      </c>
      <c r="C28" s="61"/>
      <c r="D28" s="166"/>
      <c r="E28" s="164"/>
    </row>
    <row r="29" spans="1:5" s="163" customFormat="1" ht="20.100000000000001" customHeight="1" x14ac:dyDescent="0.2">
      <c r="A29" s="95"/>
      <c r="B29" s="121" t="s">
        <v>323</v>
      </c>
      <c r="C29" s="67"/>
      <c r="D29" s="205"/>
      <c r="E29" s="164"/>
    </row>
    <row r="30" spans="1:5" s="163" customFormat="1" ht="20.100000000000001" customHeight="1" x14ac:dyDescent="0.2">
      <c r="A30" s="95"/>
      <c r="B30" s="121" t="s">
        <v>324</v>
      </c>
      <c r="C30" s="67"/>
      <c r="D30" s="205"/>
      <c r="E30" s="164"/>
    </row>
    <row r="31" spans="1:5" s="163" customFormat="1" ht="20.100000000000001" customHeight="1" x14ac:dyDescent="0.2">
      <c r="A31" s="95"/>
      <c r="B31" s="121" t="s">
        <v>325</v>
      </c>
      <c r="C31" s="67"/>
      <c r="D31" s="166"/>
      <c r="E31" s="164"/>
    </row>
    <row r="32" spans="1:5" s="163" customFormat="1" ht="20.100000000000001" customHeight="1" x14ac:dyDescent="0.2">
      <c r="A32" s="95"/>
      <c r="B32" s="121" t="s">
        <v>326</v>
      </c>
      <c r="C32" s="340"/>
      <c r="D32" s="166"/>
      <c r="E32" s="164"/>
    </row>
    <row r="33" spans="1:5" s="163" customFormat="1" ht="20.100000000000001" customHeight="1" x14ac:dyDescent="0.2">
      <c r="A33" s="95"/>
      <c r="B33" s="121" t="s">
        <v>327</v>
      </c>
      <c r="C33" s="60"/>
      <c r="D33" s="166"/>
      <c r="E33" s="164"/>
    </row>
    <row r="34" spans="1:5" s="163" customFormat="1" ht="33.950000000000003" customHeight="1" x14ac:dyDescent="0.2">
      <c r="A34" s="95"/>
      <c r="B34" s="125" t="s">
        <v>328</v>
      </c>
      <c r="C34" s="60"/>
      <c r="D34" s="166"/>
      <c r="E34" s="164"/>
    </row>
    <row r="35" spans="1:5" s="163" customFormat="1" ht="20.100000000000001" customHeight="1" x14ac:dyDescent="0.2">
      <c r="A35" s="95"/>
      <c r="B35" s="121" t="s">
        <v>329</v>
      </c>
      <c r="C35" s="60"/>
      <c r="D35" s="166"/>
      <c r="E35" s="164"/>
    </row>
    <row r="36" spans="1:5" s="163" customFormat="1" ht="20.100000000000001" customHeight="1" x14ac:dyDescent="0.2">
      <c r="A36" s="95"/>
      <c r="B36" s="121" t="s">
        <v>330</v>
      </c>
      <c r="C36" s="60"/>
      <c r="D36" s="166"/>
      <c r="E36" s="164"/>
    </row>
    <row r="37" spans="1:5" s="163" customFormat="1" ht="20.100000000000001" customHeight="1" x14ac:dyDescent="0.2">
      <c r="A37" s="95"/>
      <c r="B37" s="121" t="s">
        <v>331</v>
      </c>
      <c r="C37" s="68"/>
      <c r="D37" s="166"/>
      <c r="E37" s="164"/>
    </row>
    <row r="38" spans="1:5" s="163" customFormat="1" ht="57" customHeight="1" x14ac:dyDescent="0.2">
      <c r="A38" s="95"/>
      <c r="B38" s="121" t="s">
        <v>332</v>
      </c>
      <c r="C38" s="345"/>
      <c r="D38" s="166"/>
      <c r="E38" s="164"/>
    </row>
    <row r="39" spans="1:5" s="163" customFormat="1" ht="20.100000000000001" customHeight="1" x14ac:dyDescent="0.2">
      <c r="A39" s="95"/>
      <c r="B39" s="121" t="s">
        <v>333</v>
      </c>
      <c r="C39" s="341"/>
      <c r="D39" s="119" t="s">
        <v>183</v>
      </c>
      <c r="E39" s="164"/>
    </row>
    <row r="40" spans="1:5" s="163" customFormat="1" ht="20.100000000000001" customHeight="1" x14ac:dyDescent="0.2">
      <c r="A40" s="95"/>
      <c r="B40" s="121" t="s">
        <v>334</v>
      </c>
      <c r="C40" s="341"/>
      <c r="D40" s="119" t="s">
        <v>133</v>
      </c>
      <c r="E40" s="164"/>
    </row>
    <row r="41" spans="1:5" s="163" customFormat="1" ht="20.100000000000001" customHeight="1" x14ac:dyDescent="0.2">
      <c r="A41" s="95"/>
      <c r="B41" s="121" t="s">
        <v>335</v>
      </c>
      <c r="C41" s="60"/>
      <c r="D41" s="166"/>
      <c r="E41" s="164"/>
    </row>
    <row r="42" spans="1:5" s="163" customFormat="1" ht="20.100000000000001" customHeight="1" x14ac:dyDescent="0.2">
      <c r="A42" s="95"/>
      <c r="B42" s="117" t="s">
        <v>336</v>
      </c>
      <c r="C42" s="342"/>
      <c r="D42" s="166"/>
      <c r="E42" s="164"/>
    </row>
    <row r="43" spans="1:5" s="163" customFormat="1" ht="20.25" customHeight="1" x14ac:dyDescent="0.2">
      <c r="A43" s="105"/>
      <c r="C43" s="171"/>
      <c r="D43" s="164"/>
    </row>
    <row r="44" spans="1:5" s="163" customFormat="1" ht="20.25" customHeight="1" x14ac:dyDescent="0.25">
      <c r="A44" s="95"/>
      <c r="B44" s="159" t="s">
        <v>337</v>
      </c>
      <c r="C44" s="160" t="s">
        <v>100</v>
      </c>
      <c r="D44" s="177"/>
      <c r="E44" s="164"/>
    </row>
    <row r="45" spans="1:5" s="163" customFormat="1" ht="20.100000000000001" customHeight="1" x14ac:dyDescent="0.2">
      <c r="A45" s="95"/>
      <c r="B45" s="124" t="s">
        <v>338</v>
      </c>
      <c r="C45" s="66"/>
      <c r="D45" s="166"/>
      <c r="E45" s="164"/>
    </row>
    <row r="46" spans="1:5" s="163" customFormat="1" ht="20.100000000000001" customHeight="1" x14ac:dyDescent="0.2">
      <c r="A46" s="95"/>
      <c r="B46" s="121" t="s">
        <v>339</v>
      </c>
      <c r="C46" s="67"/>
      <c r="D46" s="166"/>
      <c r="E46" s="164"/>
    </row>
    <row r="47" spans="1:5" s="163" customFormat="1" ht="20.100000000000001" customHeight="1" x14ac:dyDescent="0.2">
      <c r="A47" s="95"/>
      <c r="B47" s="121" t="s">
        <v>340</v>
      </c>
      <c r="C47" s="61"/>
      <c r="D47" s="166"/>
      <c r="E47" s="164"/>
    </row>
    <row r="48" spans="1:5" s="163" customFormat="1" ht="20.100000000000001" customHeight="1" x14ac:dyDescent="0.2">
      <c r="A48" s="95"/>
      <c r="B48" s="121" t="s">
        <v>341</v>
      </c>
      <c r="C48" s="343"/>
      <c r="D48" s="119" t="s">
        <v>183</v>
      </c>
      <c r="E48" s="164"/>
    </row>
    <row r="49" spans="1:5" s="163" customFormat="1" ht="20.100000000000001" customHeight="1" x14ac:dyDescent="0.2">
      <c r="A49" s="95"/>
      <c r="B49" s="121" t="s">
        <v>342</v>
      </c>
      <c r="C49" s="67"/>
      <c r="D49" s="166"/>
      <c r="E49" s="164"/>
    </row>
    <row r="50" spans="1:5" s="163" customFormat="1" ht="33.950000000000003" customHeight="1" x14ac:dyDescent="0.2">
      <c r="A50" s="95"/>
      <c r="B50" s="125" t="s">
        <v>343</v>
      </c>
      <c r="C50" s="61"/>
      <c r="D50" s="166"/>
      <c r="E50" s="164"/>
    </row>
    <row r="51" spans="1:5" s="163" customFormat="1" ht="33.950000000000003" customHeight="1" x14ac:dyDescent="0.2">
      <c r="A51" s="95"/>
      <c r="B51" s="125" t="s">
        <v>344</v>
      </c>
      <c r="C51" s="61"/>
      <c r="D51" s="166"/>
      <c r="E51" s="164"/>
    </row>
    <row r="52" spans="1:5" s="163" customFormat="1" ht="33.950000000000003" customHeight="1" x14ac:dyDescent="0.2">
      <c r="A52" s="95"/>
      <c r="B52" s="125" t="s">
        <v>345</v>
      </c>
      <c r="C52" s="69"/>
      <c r="D52" s="166"/>
      <c r="E52" s="164"/>
    </row>
    <row r="53" spans="1:5" s="163" customFormat="1" ht="33.950000000000003" customHeight="1" x14ac:dyDescent="0.2">
      <c r="A53" s="105"/>
      <c r="B53" s="125" t="s">
        <v>346</v>
      </c>
      <c r="C53" s="69"/>
      <c r="D53" s="166"/>
    </row>
    <row r="54" spans="1:5" s="163" customFormat="1" ht="33.950000000000003" customHeight="1" x14ac:dyDescent="0.2">
      <c r="A54" s="105"/>
      <c r="B54" s="125" t="s">
        <v>347</v>
      </c>
      <c r="C54" s="60"/>
      <c r="D54" s="166"/>
    </row>
    <row r="55" spans="1:5" s="163" customFormat="1" ht="33.950000000000003" customHeight="1" x14ac:dyDescent="0.2">
      <c r="A55" s="95"/>
      <c r="B55" s="125" t="s">
        <v>348</v>
      </c>
      <c r="C55" s="67"/>
      <c r="D55" s="166"/>
      <c r="E55" s="164"/>
    </row>
    <row r="56" spans="1:5" s="163" customFormat="1" ht="33.950000000000003" customHeight="1" x14ac:dyDescent="0.2">
      <c r="A56" s="95"/>
      <c r="B56" s="125" t="s">
        <v>349</v>
      </c>
      <c r="C56" s="67"/>
      <c r="D56" s="166"/>
      <c r="E56" s="164"/>
    </row>
    <row r="57" spans="1:5" s="163" customFormat="1" ht="51.75" customHeight="1" x14ac:dyDescent="0.2">
      <c r="A57" s="95"/>
      <c r="B57" s="125" t="s">
        <v>350</v>
      </c>
      <c r="C57" s="332"/>
      <c r="D57" s="166"/>
      <c r="E57" s="164"/>
    </row>
    <row r="58" spans="1:5" s="192" customFormat="1" ht="20.100000000000001" customHeight="1" x14ac:dyDescent="0.2">
      <c r="A58" s="105"/>
      <c r="B58" s="121" t="s">
        <v>351</v>
      </c>
      <c r="C58" s="61"/>
      <c r="D58" s="203"/>
      <c r="E58" s="193"/>
    </row>
    <row r="59" spans="1:5" s="192" customFormat="1" ht="20.100000000000001" customHeight="1" x14ac:dyDescent="0.2">
      <c r="A59" s="194"/>
      <c r="B59" s="121" t="s">
        <v>352</v>
      </c>
      <c r="C59" s="61"/>
      <c r="D59" s="203"/>
      <c r="E59" s="193"/>
    </row>
    <row r="60" spans="1:5" s="192" customFormat="1" ht="20.100000000000001" customHeight="1" x14ac:dyDescent="0.2">
      <c r="A60" s="194"/>
      <c r="B60" s="117" t="s">
        <v>353</v>
      </c>
      <c r="C60" s="72"/>
      <c r="D60" s="204"/>
      <c r="E60" s="193"/>
    </row>
    <row r="61" spans="1:5" s="192" customFormat="1" ht="20.25" customHeight="1" x14ac:dyDescent="0.2">
      <c r="A61" s="194"/>
      <c r="B61"/>
      <c r="C61" s="153"/>
      <c r="D61" s="172"/>
      <c r="E61" s="193"/>
    </row>
    <row r="62" spans="1:5" s="192" customFormat="1" ht="20.25" customHeight="1" x14ac:dyDescent="0.2">
      <c r="A62" s="194"/>
      <c r="B62" s="165" t="s">
        <v>280</v>
      </c>
      <c r="C62" s="87" t="s">
        <v>100</v>
      </c>
      <c r="D62" s="172"/>
      <c r="E62" s="193"/>
    </row>
    <row r="63" spans="1:5" s="192" customFormat="1" ht="20.100000000000001" customHeight="1" x14ac:dyDescent="0.2">
      <c r="A63" s="194"/>
      <c r="B63" s="88" t="s">
        <v>281</v>
      </c>
      <c r="C63" s="7"/>
      <c r="D63" s="172"/>
      <c r="E63" s="193"/>
    </row>
    <row r="64" spans="1:5" s="192" customFormat="1" ht="20.100000000000001" customHeight="1" x14ac:dyDescent="0.2">
      <c r="A64" s="194"/>
      <c r="B64" s="88" t="s">
        <v>282</v>
      </c>
      <c r="C64" s="14"/>
      <c r="D64" s="193"/>
      <c r="E64" s="193"/>
    </row>
    <row r="65" spans="1:5" s="192" customFormat="1" ht="20.100000000000001" customHeight="1" x14ac:dyDescent="0.2">
      <c r="A65" s="194"/>
      <c r="B65" s="88" t="s">
        <v>283</v>
      </c>
      <c r="C65" s="14"/>
      <c r="D65" s="172"/>
      <c r="E65" s="193"/>
    </row>
    <row r="66" spans="1:5" s="192" customFormat="1" ht="20.100000000000001" customHeight="1" x14ac:dyDescent="0.2">
      <c r="A66" s="194"/>
      <c r="B66" s="88" t="s">
        <v>284</v>
      </c>
      <c r="C66" s="7"/>
      <c r="D66" s="172"/>
      <c r="E66" s="193"/>
    </row>
    <row r="67" spans="1:5" s="192" customFormat="1" ht="20.100000000000001" customHeight="1" x14ac:dyDescent="0.2">
      <c r="A67" s="194"/>
      <c r="B67" s="88" t="s">
        <v>285</v>
      </c>
      <c r="C67" s="19"/>
      <c r="D67" s="172"/>
      <c r="E67" s="193"/>
    </row>
    <row r="68" spans="1:5" s="192" customFormat="1" ht="20.100000000000001" customHeight="1" x14ac:dyDescent="0.2">
      <c r="A68" s="194"/>
      <c r="B68" s="90" t="s">
        <v>286</v>
      </c>
      <c r="C68" s="17"/>
      <c r="D68" s="172"/>
      <c r="E68" s="193"/>
    </row>
    <row r="69" spans="1:5" s="192" customFormat="1" ht="12.75" customHeight="1" x14ac:dyDescent="0.25">
      <c r="A69" s="194"/>
      <c r="B69" s="200"/>
      <c r="C69" s="367"/>
      <c r="D69" s="140"/>
      <c r="E69" s="193"/>
    </row>
    <row r="70" spans="1:5" s="192" customFormat="1" ht="20.25" customHeight="1" x14ac:dyDescent="0.2">
      <c r="A70" s="105"/>
      <c r="C70" s="413" t="s">
        <v>749</v>
      </c>
      <c r="D70" s="176"/>
      <c r="E70" s="193"/>
    </row>
    <row r="71" spans="1:5" s="192" customFormat="1" ht="20.25" customHeight="1" x14ac:dyDescent="0.2">
      <c r="A71" s="105"/>
      <c r="B71" s="78" t="s">
        <v>734</v>
      </c>
      <c r="C71" s="485" t="s">
        <v>100</v>
      </c>
      <c r="D71" s="486"/>
      <c r="E71" s="193"/>
    </row>
    <row r="72" spans="1:5" s="192" customFormat="1" ht="20.25" customHeight="1" x14ac:dyDescent="0.2">
      <c r="A72" s="194"/>
      <c r="B72" s="201" t="s">
        <v>611</v>
      </c>
      <c r="C72" s="202" t="s">
        <v>516</v>
      </c>
      <c r="D72" s="202" t="s">
        <v>744</v>
      </c>
      <c r="E72" s="193"/>
    </row>
    <row r="73" spans="1:5" s="192" customFormat="1" ht="20.100000000000001" customHeight="1" x14ac:dyDescent="0.2">
      <c r="A73" s="194"/>
      <c r="B73" s="130">
        <v>1</v>
      </c>
      <c r="C73" s="423"/>
      <c r="D73" s="344"/>
      <c r="E73" s="193"/>
    </row>
    <row r="74" spans="1:5" s="192" customFormat="1" ht="20.100000000000001" customHeight="1" x14ac:dyDescent="0.2">
      <c r="A74" s="194"/>
      <c r="B74" s="130">
        <v>2</v>
      </c>
      <c r="C74" s="423"/>
      <c r="D74" s="344"/>
      <c r="E74" s="193"/>
    </row>
    <row r="75" spans="1:5" s="192" customFormat="1" ht="20.100000000000001" customHeight="1" x14ac:dyDescent="0.2">
      <c r="A75" s="194"/>
      <c r="B75" s="130">
        <v>3</v>
      </c>
      <c r="C75" s="423"/>
      <c r="D75" s="344"/>
      <c r="E75" s="193"/>
    </row>
    <row r="76" spans="1:5" s="192" customFormat="1" ht="20.100000000000001" customHeight="1" x14ac:dyDescent="0.2">
      <c r="A76" s="194"/>
      <c r="B76" s="130">
        <v>4</v>
      </c>
      <c r="C76" s="423"/>
      <c r="D76" s="344"/>
      <c r="E76" s="193"/>
    </row>
    <row r="77" spans="1:5" s="192" customFormat="1" ht="20.100000000000001" customHeight="1" x14ac:dyDescent="0.2">
      <c r="A77" s="194"/>
      <c r="B77" s="130">
        <v>5</v>
      </c>
      <c r="C77" s="423"/>
      <c r="D77" s="344"/>
      <c r="E77" s="193"/>
    </row>
    <row r="78" spans="1:5" s="192" customFormat="1" ht="20.100000000000001" customHeight="1" x14ac:dyDescent="0.2">
      <c r="A78" s="194"/>
      <c r="B78" s="130">
        <v>6</v>
      </c>
      <c r="C78" s="423"/>
      <c r="D78" s="344"/>
      <c r="E78" s="193"/>
    </row>
    <row r="79" spans="1:5" s="192" customFormat="1" ht="20.100000000000001" customHeight="1" x14ac:dyDescent="0.2">
      <c r="A79" s="194"/>
      <c r="B79" s="130">
        <v>7</v>
      </c>
      <c r="C79" s="423"/>
      <c r="D79" s="344"/>
      <c r="E79" s="193"/>
    </row>
    <row r="80" spans="1:5" s="192" customFormat="1" ht="20.100000000000001" customHeight="1" x14ac:dyDescent="0.2">
      <c r="A80" s="194"/>
      <c r="B80" s="130">
        <v>8</v>
      </c>
      <c r="C80" s="423"/>
      <c r="D80" s="344"/>
      <c r="E80" s="193"/>
    </row>
    <row r="81" spans="1:7" s="192" customFormat="1" ht="20.100000000000001" customHeight="1" x14ac:dyDescent="0.2">
      <c r="A81" s="194"/>
      <c r="B81" s="130">
        <v>9</v>
      </c>
      <c r="C81" s="423"/>
      <c r="D81" s="344"/>
      <c r="E81" s="193"/>
    </row>
    <row r="82" spans="1:7" s="192" customFormat="1" ht="20.100000000000001" customHeight="1" x14ac:dyDescent="0.2">
      <c r="A82" s="194"/>
      <c r="B82" s="130">
        <v>10</v>
      </c>
      <c r="C82" s="423"/>
      <c r="D82" s="344"/>
      <c r="E82" s="193"/>
    </row>
    <row r="83" spans="1:7" s="192" customFormat="1" ht="20.100000000000001" customHeight="1" x14ac:dyDescent="0.2">
      <c r="A83" s="194"/>
      <c r="B83" s="130">
        <v>11</v>
      </c>
      <c r="C83" s="423"/>
      <c r="D83" s="344"/>
      <c r="E83" s="193"/>
    </row>
    <row r="84" spans="1:7" s="192" customFormat="1" ht="20.100000000000001" customHeight="1" x14ac:dyDescent="0.2">
      <c r="A84" s="105"/>
      <c r="B84" s="130">
        <v>12</v>
      </c>
      <c r="C84" s="423"/>
      <c r="D84" s="344"/>
      <c r="E84" s="193"/>
    </row>
    <row r="85" spans="1:7" s="192" customFormat="1" ht="20.100000000000001" customHeight="1" x14ac:dyDescent="0.2">
      <c r="A85" s="105"/>
      <c r="B85" s="130">
        <v>13</v>
      </c>
      <c r="C85" s="423"/>
      <c r="D85" s="344"/>
      <c r="E85" s="193"/>
    </row>
    <row r="86" spans="1:7" s="192" customFormat="1" ht="20.100000000000001" customHeight="1" x14ac:dyDescent="0.25">
      <c r="A86" s="191"/>
      <c r="B86" s="130">
        <v>14</v>
      </c>
      <c r="C86" s="423"/>
      <c r="D86" s="344"/>
      <c r="E86" s="193"/>
    </row>
    <row r="87" spans="1:7" s="192" customFormat="1" ht="20.100000000000001" customHeight="1" x14ac:dyDescent="0.25">
      <c r="A87" s="191"/>
      <c r="B87" s="130">
        <v>15</v>
      </c>
      <c r="C87" s="423"/>
      <c r="D87" s="344"/>
      <c r="E87" s="193"/>
    </row>
    <row r="88" spans="1:7" s="192" customFormat="1" ht="20.100000000000001" customHeight="1" x14ac:dyDescent="0.25">
      <c r="A88" s="191"/>
      <c r="B88" s="130">
        <v>16</v>
      </c>
      <c r="C88" s="423"/>
      <c r="D88" s="344"/>
      <c r="E88" s="193"/>
    </row>
    <row r="89" spans="1:7" s="192" customFormat="1" ht="20.100000000000001" customHeight="1" x14ac:dyDescent="0.25">
      <c r="A89" s="191"/>
      <c r="B89" s="130">
        <v>17</v>
      </c>
      <c r="C89" s="423"/>
      <c r="D89" s="344"/>
      <c r="E89" s="193"/>
    </row>
    <row r="90" spans="1:7" s="192" customFormat="1" ht="20.100000000000001" customHeight="1" x14ac:dyDescent="0.2">
      <c r="A90" s="194"/>
      <c r="B90" s="130">
        <v>18</v>
      </c>
      <c r="C90" s="423"/>
      <c r="D90" s="344"/>
      <c r="E90" s="193"/>
    </row>
    <row r="91" spans="1:7" s="192" customFormat="1" ht="20.100000000000001" customHeight="1" x14ac:dyDescent="0.2">
      <c r="A91" s="105"/>
      <c r="B91" s="130">
        <v>19</v>
      </c>
      <c r="C91" s="423"/>
      <c r="D91" s="344"/>
      <c r="E91" s="193"/>
    </row>
    <row r="92" spans="1:7" s="192" customFormat="1" ht="20.100000000000001" customHeight="1" x14ac:dyDescent="0.2">
      <c r="A92" s="105"/>
      <c r="B92" s="130">
        <v>20</v>
      </c>
      <c r="C92" s="423"/>
      <c r="D92" s="344"/>
      <c r="E92" s="193"/>
    </row>
    <row r="93" spans="1:7" s="192" customFormat="1" ht="19.5" customHeight="1" x14ac:dyDescent="0.25">
      <c r="A93" s="191"/>
      <c r="C93" s="368"/>
      <c r="D93" s="193"/>
      <c r="E93" s="193"/>
    </row>
    <row r="94" spans="1:7" s="192" customFormat="1" ht="19.5" customHeight="1" x14ac:dyDescent="0.25">
      <c r="A94" s="191"/>
      <c r="C94" s="368"/>
      <c r="D94" s="193"/>
      <c r="E94" s="193"/>
    </row>
    <row r="95" spans="1:7" s="192" customFormat="1" ht="19.5" customHeight="1" x14ac:dyDescent="0.25">
      <c r="A95" s="191"/>
      <c r="C95" s="368"/>
      <c r="D95" s="193"/>
      <c r="E95" s="193"/>
    </row>
    <row r="96" spans="1:7" s="192" customFormat="1" ht="12.75" customHeight="1" x14ac:dyDescent="0.2">
      <c r="A96" s="194"/>
      <c r="B96" s="195"/>
      <c r="C96" s="369"/>
      <c r="D96" s="193"/>
      <c r="E96" s="193"/>
      <c r="G96" s="196"/>
    </row>
    <row r="97" spans="1:5" s="192" customFormat="1" ht="20.25" customHeight="1" x14ac:dyDescent="0.2">
      <c r="A97" s="105"/>
      <c r="C97" s="368"/>
      <c r="E97" s="193"/>
    </row>
    <row r="98" spans="1:5" s="192" customFormat="1" ht="12.75" x14ac:dyDescent="0.2">
      <c r="A98" s="194"/>
      <c r="C98" s="368"/>
      <c r="E98" s="193"/>
    </row>
    <row r="99" spans="1:5" ht="12.75" customHeight="1" x14ac:dyDescent="0.2"/>
    <row r="100" spans="1:5" ht="19.5" customHeight="1" x14ac:dyDescent="0.2">
      <c r="A100" s="105"/>
    </row>
    <row r="101" spans="1:5" ht="12.75" x14ac:dyDescent="0.2"/>
    <row r="102" spans="1:5" ht="12.75" x14ac:dyDescent="0.2"/>
    <row r="103" spans="1:5" ht="12.75" x14ac:dyDescent="0.2"/>
    <row r="104" spans="1:5" ht="12.75" x14ac:dyDescent="0.2"/>
    <row r="105" spans="1:5" ht="12.75" x14ac:dyDescent="0.2"/>
    <row r="106" spans="1:5" ht="12.75" x14ac:dyDescent="0.2">
      <c r="A106" s="197"/>
    </row>
    <row r="107" spans="1:5" ht="12.75" x14ac:dyDescent="0.2"/>
    <row r="108" spans="1:5" ht="12.75" x14ac:dyDescent="0.2"/>
    <row r="109" spans="1:5" ht="12.75" x14ac:dyDescent="0.2"/>
    <row r="110" spans="1:5" ht="12.75" x14ac:dyDescent="0.2">
      <c r="A110" s="198"/>
    </row>
    <row r="111" spans="1:5" ht="12.75" x14ac:dyDescent="0.2"/>
    <row r="112" spans="1:5" ht="12.75" x14ac:dyDescent="0.2"/>
    <row r="113" spans="2:2" ht="12.75" x14ac:dyDescent="0.2"/>
    <row r="114" spans="2:2" ht="12.75" x14ac:dyDescent="0.2"/>
    <row r="115" spans="2:2" ht="12.75" x14ac:dyDescent="0.2"/>
    <row r="116" spans="2:2" ht="12.75" x14ac:dyDescent="0.2"/>
    <row r="117" spans="2:2" ht="12.75" x14ac:dyDescent="0.2"/>
    <row r="118" spans="2:2" ht="12.75" x14ac:dyDescent="0.2"/>
    <row r="119" spans="2:2" ht="12.75" x14ac:dyDescent="0.2"/>
    <row r="120" spans="2:2" ht="12.75" x14ac:dyDescent="0.2"/>
    <row r="121" spans="2:2" ht="12.75" x14ac:dyDescent="0.2"/>
    <row r="122" spans="2:2" ht="12.75" x14ac:dyDescent="0.2"/>
    <row r="123" spans="2:2" ht="12.75" x14ac:dyDescent="0.2"/>
    <row r="124" spans="2:2" ht="12.75" x14ac:dyDescent="0.2"/>
    <row r="125" spans="2:2" ht="12.75" x14ac:dyDescent="0.2"/>
    <row r="126" spans="2:2" ht="12.75" x14ac:dyDescent="0.2"/>
    <row r="127" spans="2:2" ht="23.25" x14ac:dyDescent="0.35">
      <c r="B127" s="199"/>
    </row>
    <row r="128" spans="2:2" ht="12.75" x14ac:dyDescent="0.2"/>
    <row r="129" spans="1:1" ht="12.75" x14ac:dyDescent="0.2"/>
    <row r="130" spans="1:1" ht="18" customHeight="1" x14ac:dyDescent="0.2"/>
    <row r="131" spans="1:1" ht="12.75" x14ac:dyDescent="0.2"/>
    <row r="132" spans="1:1" ht="12.75" x14ac:dyDescent="0.2">
      <c r="A132" s="136"/>
    </row>
  </sheetData>
  <sheetProtection algorithmName="SHA-512" hashValue="qV78Sd6DrWuVLgprV+i7NYO8EipwL34N6Hx6iABPKwG6HGuZlXvK2078ud9jnBPwnhCNuxrX2URYUG/iKhaoBw==" saltValue="nFunA4nxRXTIBRjW4GfDGg==" spinCount="100000" sheet="1" objects="1" scenarios="1" selectLockedCells="1"/>
  <dataConsolidate/>
  <mergeCells count="1">
    <mergeCell ref="C71:D71"/>
  </mergeCells>
  <printOptions horizontalCentered="1"/>
  <pageMargins left="0.5" right="0.5" top="0.75" bottom="0.5" header="0.3" footer="0.3"/>
  <pageSetup scale="72" orientation="portrait" r:id="rId1"/>
  <headerFooter alignWithMargins="0"/>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92" id="{32AFEBFC-54E9-485B-893E-8121EC6FA817}">
            <xm:f>IF(OR('3. Project Information'!$C$27="Battery Energy Storage",'3. Project Information'!$C$44="Battery Energy Storage", '3. Project Information'!$C$27="Other",'3. Project Information'!$C$44="Other"),FALSE,TRUE)</xm:f>
            <x14:dxf>
              <font>
                <color theme="0" tint="-0.34998626667073579"/>
              </font>
              <fill>
                <patternFill>
                  <bgColor theme="0" tint="-0.34998626667073579"/>
                </patternFill>
              </fill>
            </x14:dxf>
          </x14:cfRule>
          <xm:sqref>C4:C19 C23:C42 C45:C60</xm:sqref>
        </x14:conditionalFormatting>
        <x14:conditionalFormatting xmlns:xm="http://schemas.microsoft.com/office/excel/2006/main">
          <x14:cfRule type="expression" priority="3" id="{E88A1416-4980-4D61-9628-9DED89FD908E}">
            <xm:f>IF(OR('3. Project Information'!$C$27="Battery Energy Storage",'3. Project Information'!$C$44="Battery Energy Storage", '3. Project Information'!$C$27="Other",'3. Project Information'!$C$44="Other"),FALSE,TRUE)</xm:f>
            <x14:dxf>
              <font>
                <color theme="0" tint="-0.34998626667073579"/>
              </font>
              <fill>
                <patternFill>
                  <bgColor theme="0" tint="-0.34998626667073579"/>
                </patternFill>
              </fill>
            </x14:dxf>
          </x14:cfRule>
          <xm:sqref>C63:C68</xm:sqref>
        </x14:conditionalFormatting>
        <x14:conditionalFormatting xmlns:xm="http://schemas.microsoft.com/office/excel/2006/main">
          <x14:cfRule type="expression" priority="1" id="{2B8FD746-C9E9-4455-9340-C75AFA9F6056}">
            <xm:f>IF(OR('3. Project Information'!$C$27="Battery Energy Storage",'3. Project Information'!$C$44="Battery Energy Storage", '3. Project Information'!$C$27="Other",'3. Project Information'!$C$44="Other"),FALSE,TRUE)</xm:f>
            <x14:dxf>
              <font>
                <color theme="0" tint="-0.34998626667073579"/>
              </font>
              <fill>
                <patternFill>
                  <bgColor theme="0" tint="-0.34998626667073579"/>
                </patternFill>
              </fill>
            </x14:dxf>
          </x14:cfRule>
          <xm:sqref>C73:D92</xm:sqref>
        </x14:conditionalFormatting>
      </x14:conditionalFormattings>
    </ext>
    <ext xmlns:x14="http://schemas.microsoft.com/office/spreadsheetml/2009/9/main" uri="{CCE6A557-97BC-4b89-ADB6-D9C93CAAB3DF}">
      <x14:dataValidations xmlns:xm="http://schemas.microsoft.com/office/excel/2006/main" count="14">
        <x14:dataValidation type="decimal" allowBlank="1" showInputMessage="1" showErrorMessage="1" error="Enter a positive whole number only." xr:uid="{5925833E-E766-469F-9855-61FBB95C84F9}">
          <x14:formula1>
            <xm:f>'Input Ranges'!$I$4</xm:f>
          </x14:formula1>
          <x14:formula2>
            <xm:f>'Input Ranges'!$J$4</xm:f>
          </x14:formula2>
          <xm:sqref>C17 C32 C7 C9 C11</xm:sqref>
        </x14:dataValidation>
        <x14:dataValidation type="list" allowBlank="1" showInputMessage="1" showErrorMessage="1" xr:uid="{FE856F33-A0B9-4751-8E5B-D99AAE8A1451}">
          <x14:formula1>
            <xm:f>'Input Ranges'!$E$21:$E$22</xm:f>
          </x14:formula1>
          <xm:sqref>C48</xm:sqref>
        </x14:dataValidation>
        <x14:dataValidation type="decimal" allowBlank="1" showInputMessage="1" showErrorMessage="1" xr:uid="{55C60F59-05E5-6C4B-880E-F8B7794A93EB}">
          <x14:formula1>
            <xm:f>'Input Ranges'!$I$3</xm:f>
          </x14:formula1>
          <x14:formula2>
            <xm:f>'Input Ranges'!$J$3</xm:f>
          </x14:formula2>
          <xm:sqref>C50:C51 C12:C16 C8 C47 C18:C19</xm:sqref>
        </x14:dataValidation>
        <x14:dataValidation type="decimal" allowBlank="1" showInputMessage="1" showErrorMessage="1" error="Enter a positive whole number only." xr:uid="{FC689A60-97DD-424F-861B-BF77EB8D646D}">
          <x14:formula1>
            <xm:f>'Input Ranges'!$I$5</xm:f>
          </x14:formula1>
          <x14:formula2>
            <xm:f>'Input Ranges'!$J$5</xm:f>
          </x14:formula2>
          <xm:sqref>C42 C58:C59</xm:sqref>
        </x14:dataValidation>
        <x14:dataValidation type="list" allowBlank="1" showInputMessage="1" showErrorMessage="1" error="Enter a positive whole number only." xr:uid="{58D903D7-DE8C-5F49-947C-02563E3B30B7}">
          <x14:formula1>
            <xm:f>'Input Ranges'!$I$13:$I$14</xm:f>
          </x14:formula1>
          <xm:sqref>C40</xm:sqref>
        </x14:dataValidation>
        <x14:dataValidation type="decimal" allowBlank="1" showInputMessage="1" showErrorMessage="1" xr:uid="{337F555C-7E25-8B4E-A7F4-249174F2AF20}">
          <x14:formula1>
            <xm:f>'Input Ranges'!I3</xm:f>
          </x14:formula1>
          <x14:formula2>
            <xm:f>'Input Ranges'!J3</xm:f>
          </x14:formula2>
          <xm:sqref>C63</xm:sqref>
        </x14:dataValidation>
        <x14:dataValidation type="decimal" allowBlank="1" showInputMessage="1" showErrorMessage="1" xr:uid="{C97EEBEE-8373-3F4C-A619-2CC201D87330}">
          <x14:formula1>
            <xm:f>'Input Ranges'!I4</xm:f>
          </x14:formula1>
          <x14:formula2>
            <xm:f>'Input Ranges'!J4</xm:f>
          </x14:formula2>
          <xm:sqref>C52</xm:sqref>
        </x14:dataValidation>
        <x14:dataValidation type="decimal" allowBlank="1" showInputMessage="1" showErrorMessage="1" xr:uid="{3C7AE350-EFC9-BD45-A43F-45FA68A09A8A}">
          <x14:formula1>
            <xm:f>'Input Ranges'!I4</xm:f>
          </x14:formula1>
          <x14:formula2>
            <xm:f>'Input Ranges'!J4</xm:f>
          </x14:formula2>
          <xm:sqref>C53</xm:sqref>
        </x14:dataValidation>
        <x14:dataValidation type="decimal" allowBlank="1" showInputMessage="1" showErrorMessage="1" xr:uid="{F2343B25-FDC6-094C-928F-D0B8C13D2B87}">
          <x14:formula1>
            <xm:f>'Input Ranges'!I3</xm:f>
          </x14:formula1>
          <x14:formula2>
            <xm:f>'Input Ranges'!J3</xm:f>
          </x14:formula2>
          <xm:sqref>C66:C67</xm:sqref>
        </x14:dataValidation>
        <x14:dataValidation type="list" allowBlank="1" showInputMessage="1" showErrorMessage="1" error="Enter a positive whole number only." xr:uid="{A1AD69DB-0805-FE4A-8FEF-5A89B91EC477}">
          <x14:formula1>
            <xm:f>'Input Ranges'!E21:E22</xm:f>
          </x14:formula1>
          <xm:sqref>C39</xm:sqref>
        </x14:dataValidation>
        <x14:dataValidation type="decimal" allowBlank="1" showInputMessage="1" showErrorMessage="1" xr:uid="{A36FFAC1-C71A-AD41-9B54-AD2D1232505F}">
          <x14:formula1>
            <xm:f>'Input Ranges'!I3</xm:f>
          </x14:formula1>
          <x14:formula2>
            <xm:f>'Input Ranges'!J3</xm:f>
          </x14:formula2>
          <xm:sqref>C27</xm:sqref>
        </x14:dataValidation>
        <x14:dataValidation type="decimal" allowBlank="1" showInputMessage="1" showErrorMessage="1" xr:uid="{169740CF-93AB-B844-9613-714D87CFEEBD}">
          <x14:formula1>
            <xm:f>'Input Ranges'!I3</xm:f>
          </x14:formula1>
          <x14:formula2>
            <xm:f>'Input Ranges'!J3</xm:f>
          </x14:formula2>
          <xm:sqref>C37</xm:sqref>
        </x14:dataValidation>
        <x14:dataValidation type="decimal" allowBlank="1" showInputMessage="1" showErrorMessage="1" xr:uid="{A7E45B42-00E9-A242-8182-927CD1EB6B1B}">
          <x14:formula1>
            <xm:f>'Input Ranges'!I3</xm:f>
          </x14:formula1>
          <x14:formula2>
            <xm:f>'Input Ranges'!J3</xm:f>
          </x14:formula2>
          <xm:sqref>C41</xm:sqref>
        </x14:dataValidation>
        <x14:dataValidation type="decimal" allowBlank="1" showInputMessage="1" showErrorMessage="1" error="Insert a value between 0 and 1." xr:uid="{4B729D1D-F456-4031-ABA1-9904D598CA7D}">
          <x14:formula1>
            <xm:f>'Input Ranges'!$I$4</xm:f>
          </x14:formula1>
          <x14:formula2>
            <xm:f>'Input Ranges'!$J$4</xm:f>
          </x14:formula2>
          <xm:sqref>D73:D92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0CCC0-0586-004C-AE05-DDF6DD65A386}">
  <sheetPr codeName="Sheet11">
    <tabColor theme="3" tint="0.59999389629810485"/>
  </sheetPr>
  <dimension ref="A1:BC454"/>
  <sheetViews>
    <sheetView showGridLines="0" showOutlineSymbols="0" zoomScale="70" zoomScaleNormal="70" workbookViewId="0">
      <selection activeCell="D7" sqref="D7"/>
    </sheetView>
  </sheetViews>
  <sheetFormatPr defaultColWidth="11" defaultRowHeight="15" customHeight="1" x14ac:dyDescent="0.2"/>
  <cols>
    <col min="1" max="1" width="5.140625" style="223" customWidth="1"/>
    <col min="2" max="2" width="15.5703125" style="164" customWidth="1"/>
    <col min="3" max="3" width="15.5703125" style="209" customWidth="1"/>
    <col min="4" max="7" width="15.5703125" style="164" customWidth="1"/>
    <col min="8" max="8" width="18.7109375" style="164" customWidth="1"/>
    <col min="9" max="26" width="15.5703125" style="164" customWidth="1"/>
    <col min="27" max="27" width="6.42578125" style="164" customWidth="1"/>
    <col min="28" max="33" width="15.5703125" style="164" customWidth="1"/>
    <col min="34" max="34" width="18.85546875" style="164" customWidth="1"/>
    <col min="35" max="52" width="15.5703125" style="164" customWidth="1"/>
    <col min="53" max="53" width="5.140625" style="164" customWidth="1"/>
    <col min="54" max="16384" width="11" style="163"/>
  </cols>
  <sheetData>
    <row r="1" spans="1:53" s="164" customFormat="1" ht="34.9" customHeight="1" thickBot="1" x14ac:dyDescent="0.3">
      <c r="A1" s="112"/>
      <c r="B1" s="1" t="s">
        <v>354</v>
      </c>
      <c r="C1" s="157"/>
      <c r="D1" s="157"/>
      <c r="E1" s="157"/>
      <c r="F1" s="157"/>
      <c r="G1" s="157"/>
      <c r="H1" s="157"/>
      <c r="I1" s="157"/>
      <c r="J1" s="157"/>
      <c r="K1" s="157"/>
      <c r="L1" s="157"/>
      <c r="M1" s="157"/>
      <c r="N1" s="157"/>
      <c r="O1" s="157"/>
      <c r="P1" s="94"/>
      <c r="Q1" s="157"/>
      <c r="R1" s="94" t="str">
        <f>+'Revision Log'!$B$1</f>
        <v>2026 New Mexico RFP</v>
      </c>
      <c r="S1" s="113"/>
      <c r="T1" s="113"/>
      <c r="U1" s="113"/>
      <c r="V1" s="113"/>
      <c r="W1" s="113"/>
      <c r="X1" s="113"/>
      <c r="Y1" s="113"/>
      <c r="Z1" s="113"/>
      <c r="AA1" s="163"/>
      <c r="AB1" s="113"/>
      <c r="AC1" s="113"/>
      <c r="AD1" s="113"/>
      <c r="AE1" s="113"/>
      <c r="AF1" s="113"/>
      <c r="AG1" s="113"/>
      <c r="AH1" s="113"/>
      <c r="AI1" s="113"/>
      <c r="AJ1" s="113"/>
      <c r="AK1" s="113"/>
      <c r="AL1" s="113"/>
      <c r="AM1" s="113"/>
      <c r="AN1" s="113"/>
      <c r="AO1" s="113"/>
      <c r="AP1" s="113"/>
      <c r="AQ1" s="113"/>
      <c r="AR1" s="113"/>
      <c r="AS1" s="113"/>
      <c r="AT1" s="113"/>
      <c r="AU1" s="113"/>
      <c r="AV1" s="113"/>
      <c r="AW1" s="113"/>
      <c r="AX1" s="113"/>
      <c r="AY1" s="113"/>
      <c r="AZ1" s="113"/>
      <c r="BA1" s="190"/>
    </row>
    <row r="2" spans="1:53" s="164" customFormat="1" ht="12.75" customHeight="1" x14ac:dyDescent="0.2">
      <c r="A2" s="223"/>
      <c r="B2" s="134"/>
      <c r="C2" s="176"/>
      <c r="D2" s="176"/>
      <c r="E2" s="176"/>
      <c r="F2" s="176"/>
      <c r="G2" s="176"/>
      <c r="H2" s="176"/>
      <c r="I2" s="176"/>
      <c r="J2" s="176"/>
      <c r="K2" s="176"/>
      <c r="L2" s="176"/>
      <c r="M2" s="176"/>
      <c r="N2" s="176"/>
      <c r="Z2" s="136"/>
      <c r="AA2" s="163"/>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row>
    <row r="3" spans="1:53" s="164" customFormat="1" ht="60" customHeight="1" x14ac:dyDescent="0.2">
      <c r="A3" s="223"/>
      <c r="B3" s="501" t="s">
        <v>743</v>
      </c>
      <c r="C3" s="502"/>
      <c r="D3" s="502"/>
      <c r="E3" s="502"/>
      <c r="F3" s="502"/>
      <c r="G3" s="502"/>
      <c r="H3" s="502"/>
      <c r="I3" s="502"/>
      <c r="J3" s="502"/>
      <c r="K3" s="502"/>
      <c r="L3" s="502"/>
      <c r="M3" s="502"/>
      <c r="N3" s="502"/>
      <c r="O3" s="502"/>
      <c r="P3" s="502"/>
      <c r="Q3" s="502"/>
      <c r="R3" s="503"/>
      <c r="Z3" s="136"/>
      <c r="AA3" s="163"/>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row>
    <row r="4" spans="1:53" s="164" customFormat="1" ht="19.899999999999999" customHeight="1" x14ac:dyDescent="0.2">
      <c r="A4" s="223"/>
      <c r="B4" s="134"/>
      <c r="C4" s="176"/>
      <c r="D4" s="176"/>
      <c r="E4" s="176"/>
      <c r="F4" s="176"/>
      <c r="G4" s="176"/>
      <c r="H4" s="176"/>
      <c r="I4" s="176"/>
      <c r="J4" s="176"/>
      <c r="K4" s="176"/>
      <c r="L4" s="176"/>
      <c r="M4" s="176"/>
      <c r="N4" s="176"/>
      <c r="Z4" s="136"/>
      <c r="AA4" s="163"/>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row>
    <row r="5" spans="1:53" s="164" customFormat="1" ht="40.15" customHeight="1" x14ac:dyDescent="0.2">
      <c r="A5" s="105"/>
      <c r="B5" s="504" t="s">
        <v>355</v>
      </c>
      <c r="C5" s="505"/>
      <c r="D5" s="506"/>
      <c r="E5"/>
      <c r="F5"/>
      <c r="G5"/>
      <c r="H5" s="504" t="s">
        <v>356</v>
      </c>
      <c r="I5" s="505"/>
      <c r="J5" s="506"/>
      <c r="L5"/>
      <c r="U5"/>
      <c r="AC5" s="163"/>
    </row>
    <row r="6" spans="1:53" s="164" customFormat="1" ht="48" customHeight="1" x14ac:dyDescent="0.25">
      <c r="A6" s="105"/>
      <c r="B6" s="238" t="s">
        <v>357</v>
      </c>
      <c r="C6" s="238" t="s">
        <v>358</v>
      </c>
      <c r="D6" s="238" t="s">
        <v>359</v>
      </c>
      <c r="E6"/>
      <c r="F6"/>
      <c r="G6"/>
      <c r="H6" s="238" t="s">
        <v>357</v>
      </c>
      <c r="I6" s="238" t="s">
        <v>358</v>
      </c>
      <c r="J6" s="238" t="s">
        <v>359</v>
      </c>
      <c r="L6" s="239" t="s">
        <v>360</v>
      </c>
      <c r="AC6" s="163"/>
    </row>
    <row r="7" spans="1:53" s="164" customFormat="1" ht="15" customHeight="1" x14ac:dyDescent="0.2">
      <c r="A7" s="105"/>
      <c r="B7" s="235">
        <v>1</v>
      </c>
      <c r="C7" s="237">
        <f>'3. Project Information'!C40</f>
        <v>0</v>
      </c>
      <c r="D7" s="32"/>
      <c r="E7"/>
      <c r="F7"/>
      <c r="G7"/>
      <c r="H7" s="235">
        <v>1</v>
      </c>
      <c r="I7" s="237">
        <f>'3. Project Information'!C57</f>
        <v>0</v>
      </c>
      <c r="J7" s="32"/>
      <c r="L7" s="492"/>
      <c r="M7" s="493"/>
      <c r="N7" s="493"/>
      <c r="O7" s="493"/>
      <c r="P7" s="493"/>
      <c r="Q7" s="493"/>
      <c r="R7" s="494"/>
      <c r="AC7" s="163"/>
    </row>
    <row r="8" spans="1:53" s="164" customFormat="1" ht="15" customHeight="1" x14ac:dyDescent="0.2">
      <c r="A8" s="105"/>
      <c r="B8" s="235">
        <v>2</v>
      </c>
      <c r="C8" s="32"/>
      <c r="D8" s="32"/>
      <c r="E8" s="3"/>
      <c r="F8" s="3"/>
      <c r="G8" s="3"/>
      <c r="H8" s="235">
        <v>2</v>
      </c>
      <c r="I8" s="32"/>
      <c r="J8" s="32"/>
      <c r="L8" s="495"/>
      <c r="M8" s="496"/>
      <c r="N8" s="496"/>
      <c r="O8" s="496"/>
      <c r="P8" s="496"/>
      <c r="Q8" s="496"/>
      <c r="R8" s="497"/>
      <c r="AC8" s="163"/>
    </row>
    <row r="9" spans="1:53" s="164" customFormat="1" ht="15" customHeight="1" x14ac:dyDescent="0.2">
      <c r="A9" s="105"/>
      <c r="B9" s="235">
        <v>3</v>
      </c>
      <c r="C9" s="32"/>
      <c r="D9" s="32"/>
      <c r="E9" s="3"/>
      <c r="F9" s="3"/>
      <c r="G9" s="3"/>
      <c r="H9" s="235">
        <v>3</v>
      </c>
      <c r="I9" s="32"/>
      <c r="J9" s="32"/>
      <c r="K9" s="3"/>
      <c r="L9" s="495"/>
      <c r="M9" s="496"/>
      <c r="N9" s="496"/>
      <c r="O9" s="496"/>
      <c r="P9" s="496"/>
      <c r="Q9" s="496"/>
      <c r="R9" s="497"/>
      <c r="AC9" s="163"/>
      <c r="BA9" s="234"/>
    </row>
    <row r="10" spans="1:53" s="164" customFormat="1" ht="15" customHeight="1" x14ac:dyDescent="0.2">
      <c r="A10" s="105"/>
      <c r="B10" s="235">
        <v>4</v>
      </c>
      <c r="C10" s="32"/>
      <c r="D10" s="32"/>
      <c r="E10" s="3"/>
      <c r="F10" s="3"/>
      <c r="G10" s="3"/>
      <c r="H10" s="235">
        <v>4</v>
      </c>
      <c r="I10" s="32"/>
      <c r="J10" s="32"/>
      <c r="K10" s="3"/>
      <c r="L10" s="495"/>
      <c r="M10" s="496"/>
      <c r="N10" s="496"/>
      <c r="O10" s="496"/>
      <c r="P10" s="496"/>
      <c r="Q10" s="496"/>
      <c r="R10" s="497"/>
      <c r="AC10" s="163"/>
      <c r="BA10" s="234"/>
    </row>
    <row r="11" spans="1:53" s="164" customFormat="1" ht="15" customHeight="1" x14ac:dyDescent="0.2">
      <c r="A11" s="105"/>
      <c r="B11" s="235">
        <v>5</v>
      </c>
      <c r="C11" s="32"/>
      <c r="D11" s="32"/>
      <c r="E11" s="3"/>
      <c r="F11" s="3"/>
      <c r="G11" s="3"/>
      <c r="H11" s="235">
        <v>5</v>
      </c>
      <c r="I11" s="32"/>
      <c r="J11" s="32"/>
      <c r="K11" s="3"/>
      <c r="L11" s="495"/>
      <c r="M11" s="496"/>
      <c r="N11" s="496"/>
      <c r="O11" s="496"/>
      <c r="P11" s="496"/>
      <c r="Q11" s="496"/>
      <c r="R11" s="497"/>
      <c r="AC11" s="163"/>
      <c r="BA11" s="234"/>
    </row>
    <row r="12" spans="1:53" s="164" customFormat="1" ht="15" customHeight="1" x14ac:dyDescent="0.2">
      <c r="A12" s="105"/>
      <c r="B12" s="235">
        <v>6</v>
      </c>
      <c r="C12" s="32"/>
      <c r="D12" s="32"/>
      <c r="E12" s="3"/>
      <c r="F12" s="3"/>
      <c r="G12" s="3"/>
      <c r="H12" s="235">
        <v>6</v>
      </c>
      <c r="I12" s="32"/>
      <c r="J12" s="32"/>
      <c r="K12" s="3"/>
      <c r="L12" s="498"/>
      <c r="M12" s="499"/>
      <c r="N12" s="499"/>
      <c r="O12" s="499"/>
      <c r="P12" s="499"/>
      <c r="Q12" s="499"/>
      <c r="R12" s="500"/>
      <c r="AC12" s="163"/>
    </row>
    <row r="13" spans="1:53" s="164" customFormat="1" ht="15" customHeight="1" x14ac:dyDescent="0.2">
      <c r="A13" s="105"/>
      <c r="B13" s="235">
        <v>7</v>
      </c>
      <c r="C13" s="32"/>
      <c r="D13" s="32"/>
      <c r="E13" s="3"/>
      <c r="F13" s="3"/>
      <c r="G13" s="3"/>
      <c r="H13" s="235">
        <v>7</v>
      </c>
      <c r="I13" s="32"/>
      <c r="J13" s="32"/>
      <c r="K13"/>
      <c r="L13"/>
      <c r="M13"/>
      <c r="AC13" s="163"/>
    </row>
    <row r="14" spans="1:53" s="164" customFormat="1" ht="15" customHeight="1" x14ac:dyDescent="0.2">
      <c r="A14" s="105"/>
      <c r="B14" s="235">
        <v>8</v>
      </c>
      <c r="C14" s="32"/>
      <c r="D14" s="32"/>
      <c r="E14" s="3"/>
      <c r="F14" s="3"/>
      <c r="G14" s="3"/>
      <c r="H14" s="235">
        <v>8</v>
      </c>
      <c r="I14" s="32"/>
      <c r="J14" s="32"/>
      <c r="K14"/>
      <c r="L14"/>
      <c r="M14"/>
      <c r="AC14" s="163"/>
    </row>
    <row r="15" spans="1:53" s="164" customFormat="1" ht="15" customHeight="1" x14ac:dyDescent="0.2">
      <c r="A15" s="105"/>
      <c r="B15" s="235">
        <v>9</v>
      </c>
      <c r="C15" s="32"/>
      <c r="D15" s="32"/>
      <c r="E15" s="3"/>
      <c r="F15" s="3"/>
      <c r="G15" s="3"/>
      <c r="H15" s="235">
        <v>9</v>
      </c>
      <c r="I15" s="32"/>
      <c r="J15" s="32"/>
      <c r="K15"/>
      <c r="L15"/>
      <c r="M15"/>
      <c r="AC15" s="163"/>
    </row>
    <row r="16" spans="1:53" s="164" customFormat="1" ht="15" customHeight="1" x14ac:dyDescent="0.2">
      <c r="A16" s="105"/>
      <c r="B16" s="235">
        <v>10</v>
      </c>
      <c r="C16" s="32"/>
      <c r="D16" s="32"/>
      <c r="E16" s="3"/>
      <c r="F16" s="3"/>
      <c r="G16" s="3"/>
      <c r="H16" s="235">
        <v>10</v>
      </c>
      <c r="I16" s="32"/>
      <c r="J16" s="32"/>
      <c r="K16"/>
      <c r="L16"/>
      <c r="M16"/>
      <c r="AC16" s="163"/>
    </row>
    <row r="17" spans="1:29" s="164" customFormat="1" ht="15" customHeight="1" x14ac:dyDescent="0.2">
      <c r="A17" s="105"/>
      <c r="B17" s="235">
        <v>11</v>
      </c>
      <c r="C17" s="32"/>
      <c r="D17" s="32"/>
      <c r="E17" s="3"/>
      <c r="F17" s="3"/>
      <c r="G17" s="3"/>
      <c r="H17" s="235">
        <v>11</v>
      </c>
      <c r="I17" s="32"/>
      <c r="J17" s="32"/>
      <c r="K17"/>
      <c r="L17"/>
      <c r="M17"/>
      <c r="AC17" s="163"/>
    </row>
    <row r="18" spans="1:29" s="164" customFormat="1" ht="15" customHeight="1" x14ac:dyDescent="0.2">
      <c r="A18" s="105"/>
      <c r="B18" s="235">
        <v>12</v>
      </c>
      <c r="C18" s="32"/>
      <c r="D18" s="32"/>
      <c r="E18" s="3"/>
      <c r="F18" s="3"/>
      <c r="G18" s="3"/>
      <c r="H18" s="235">
        <v>12</v>
      </c>
      <c r="I18" s="32"/>
      <c r="J18" s="32"/>
      <c r="K18"/>
      <c r="L18"/>
      <c r="M18"/>
      <c r="AC18" s="163"/>
    </row>
    <row r="19" spans="1:29" s="164" customFormat="1" ht="15" customHeight="1" x14ac:dyDescent="0.2">
      <c r="A19" s="105"/>
      <c r="B19" s="235">
        <v>13</v>
      </c>
      <c r="C19" s="32"/>
      <c r="D19" s="32"/>
      <c r="E19" s="3"/>
      <c r="F19" s="3"/>
      <c r="G19" s="3"/>
      <c r="H19" s="235">
        <v>13</v>
      </c>
      <c r="I19" s="32"/>
      <c r="J19" s="32"/>
      <c r="K19"/>
      <c r="L19"/>
      <c r="M19"/>
      <c r="AC19" s="163"/>
    </row>
    <row r="20" spans="1:29" s="164" customFormat="1" ht="15" customHeight="1" x14ac:dyDescent="0.2">
      <c r="A20" s="105"/>
      <c r="B20" s="235">
        <v>14</v>
      </c>
      <c r="C20" s="32"/>
      <c r="D20" s="32"/>
      <c r="E20" s="3"/>
      <c r="F20" s="3"/>
      <c r="G20" s="3"/>
      <c r="H20" s="235">
        <v>14</v>
      </c>
      <c r="I20" s="32"/>
      <c r="J20" s="32"/>
      <c r="K20"/>
      <c r="L20"/>
      <c r="M20"/>
      <c r="AC20" s="163"/>
    </row>
    <row r="21" spans="1:29" s="164" customFormat="1" ht="15" customHeight="1" x14ac:dyDescent="0.2">
      <c r="A21" s="105"/>
      <c r="B21" s="235">
        <v>15</v>
      </c>
      <c r="C21" s="32"/>
      <c r="D21" s="32"/>
      <c r="E21" s="3"/>
      <c r="F21" s="3"/>
      <c r="G21" s="3"/>
      <c r="H21" s="235">
        <v>15</v>
      </c>
      <c r="I21" s="32"/>
      <c r="J21" s="32"/>
      <c r="K21"/>
      <c r="L21"/>
      <c r="M21"/>
      <c r="AC21" s="163"/>
    </row>
    <row r="22" spans="1:29" s="164" customFormat="1" ht="15" customHeight="1" x14ac:dyDescent="0.2">
      <c r="A22" s="105"/>
      <c r="B22" s="235">
        <v>16</v>
      </c>
      <c r="C22" s="32"/>
      <c r="D22" s="32"/>
      <c r="E22" s="3"/>
      <c r="F22" s="3"/>
      <c r="G22" s="3"/>
      <c r="H22" s="235">
        <v>16</v>
      </c>
      <c r="I22" s="32"/>
      <c r="J22" s="32"/>
      <c r="K22"/>
      <c r="L22"/>
      <c r="M22"/>
      <c r="AC22" s="163"/>
    </row>
    <row r="23" spans="1:29" s="164" customFormat="1" ht="15" customHeight="1" x14ac:dyDescent="0.2">
      <c r="A23" s="105"/>
      <c r="B23" s="235">
        <v>17</v>
      </c>
      <c r="C23" s="32"/>
      <c r="D23" s="32"/>
      <c r="E23" s="3"/>
      <c r="F23" s="3"/>
      <c r="G23" s="3"/>
      <c r="H23" s="235">
        <v>17</v>
      </c>
      <c r="I23" s="32"/>
      <c r="J23" s="32"/>
      <c r="K23"/>
      <c r="L23"/>
      <c r="M23"/>
      <c r="AC23" s="163"/>
    </row>
    <row r="24" spans="1:29" s="164" customFormat="1" ht="15" customHeight="1" x14ac:dyDescent="0.2">
      <c r="A24" s="105"/>
      <c r="B24" s="235">
        <v>18</v>
      </c>
      <c r="C24" s="32"/>
      <c r="D24" s="32"/>
      <c r="E24" s="3"/>
      <c r="F24" s="3"/>
      <c r="G24" s="3"/>
      <c r="H24" s="235">
        <v>18</v>
      </c>
      <c r="I24" s="32"/>
      <c r="J24" s="32"/>
      <c r="K24"/>
      <c r="L24"/>
      <c r="M24"/>
      <c r="AC24" s="163"/>
    </row>
    <row r="25" spans="1:29" s="164" customFormat="1" ht="15" customHeight="1" x14ac:dyDescent="0.2">
      <c r="A25" s="105"/>
      <c r="B25" s="235">
        <v>19</v>
      </c>
      <c r="C25" s="32"/>
      <c r="D25" s="32"/>
      <c r="E25" s="3"/>
      <c r="F25" s="3"/>
      <c r="G25" s="3"/>
      <c r="H25" s="235">
        <v>19</v>
      </c>
      <c r="I25" s="32"/>
      <c r="J25" s="32"/>
      <c r="K25"/>
      <c r="L25"/>
      <c r="M25"/>
      <c r="AC25" s="163"/>
    </row>
    <row r="26" spans="1:29" s="164" customFormat="1" ht="15" customHeight="1" x14ac:dyDescent="0.2">
      <c r="A26" s="105"/>
      <c r="B26" s="235">
        <v>20</v>
      </c>
      <c r="C26" s="32"/>
      <c r="D26" s="32"/>
      <c r="E26" s="3"/>
      <c r="F26" s="3"/>
      <c r="G26" s="3"/>
      <c r="H26" s="235">
        <v>20</v>
      </c>
      <c r="I26" s="32"/>
      <c r="J26" s="32"/>
      <c r="K26"/>
      <c r="L26"/>
      <c r="M26"/>
      <c r="AC26" s="163"/>
    </row>
    <row r="27" spans="1:29" s="164" customFormat="1" ht="15" customHeight="1" x14ac:dyDescent="0.2">
      <c r="A27" s="105"/>
      <c r="B27" s="235">
        <v>21</v>
      </c>
      <c r="C27" s="32"/>
      <c r="D27" s="32"/>
      <c r="E27" s="3"/>
      <c r="F27" s="3"/>
      <c r="G27" s="3"/>
      <c r="H27" s="235">
        <v>21</v>
      </c>
      <c r="I27" s="32"/>
      <c r="J27" s="32"/>
      <c r="K27"/>
      <c r="L27"/>
      <c r="M27"/>
      <c r="AC27" s="163"/>
    </row>
    <row r="28" spans="1:29" s="164" customFormat="1" ht="15" customHeight="1" x14ac:dyDescent="0.2">
      <c r="A28" s="105"/>
      <c r="B28" s="235">
        <v>22</v>
      </c>
      <c r="C28" s="32"/>
      <c r="D28" s="32"/>
      <c r="E28" s="3"/>
      <c r="F28" s="3"/>
      <c r="G28" s="3"/>
      <c r="H28" s="235">
        <v>22</v>
      </c>
      <c r="I28" s="32"/>
      <c r="J28" s="32"/>
      <c r="K28"/>
      <c r="L28"/>
      <c r="M28"/>
      <c r="AC28" s="163"/>
    </row>
    <row r="29" spans="1:29" s="164" customFormat="1" ht="15" customHeight="1" x14ac:dyDescent="0.2">
      <c r="A29" s="105"/>
      <c r="B29" s="235">
        <v>23</v>
      </c>
      <c r="C29" s="32"/>
      <c r="D29" s="32"/>
      <c r="E29" s="3"/>
      <c r="F29" s="3"/>
      <c r="G29" s="3"/>
      <c r="H29" s="235">
        <v>23</v>
      </c>
      <c r="I29" s="32"/>
      <c r="J29" s="32"/>
      <c r="K29"/>
      <c r="L29"/>
      <c r="M29"/>
      <c r="AC29" s="163"/>
    </row>
    <row r="30" spans="1:29" s="164" customFormat="1" ht="15" customHeight="1" x14ac:dyDescent="0.2">
      <c r="A30" s="105"/>
      <c r="B30" s="235">
        <v>24</v>
      </c>
      <c r="C30" s="32"/>
      <c r="D30" s="32"/>
      <c r="E30" s="3"/>
      <c r="F30" s="3"/>
      <c r="G30" s="3"/>
      <c r="H30" s="235">
        <v>24</v>
      </c>
      <c r="I30" s="32"/>
      <c r="J30" s="32"/>
      <c r="K30"/>
      <c r="L30"/>
      <c r="M30"/>
      <c r="AC30" s="163"/>
    </row>
    <row r="31" spans="1:29" s="164" customFormat="1" ht="15" customHeight="1" x14ac:dyDescent="0.2">
      <c r="A31" s="105"/>
      <c r="B31" s="235">
        <v>25</v>
      </c>
      <c r="C31" s="32"/>
      <c r="D31" s="32"/>
      <c r="E31" s="3"/>
      <c r="F31" s="3"/>
      <c r="G31" s="3"/>
      <c r="H31" s="235">
        <v>25</v>
      </c>
      <c r="I31" s="32"/>
      <c r="J31" s="32"/>
      <c r="K31"/>
      <c r="L31"/>
      <c r="M31"/>
      <c r="AC31" s="163"/>
    </row>
    <row r="32" spans="1:29" s="164" customFormat="1" ht="15" customHeight="1" x14ac:dyDescent="0.2">
      <c r="A32" s="105"/>
      <c r="B32" s="235">
        <v>26</v>
      </c>
      <c r="C32" s="32"/>
      <c r="D32" s="32"/>
      <c r="E32" s="3"/>
      <c r="F32" s="3"/>
      <c r="G32" s="3"/>
      <c r="H32" s="235">
        <v>26</v>
      </c>
      <c r="I32" s="32"/>
      <c r="J32" s="32"/>
      <c r="K32"/>
      <c r="L32"/>
      <c r="M32"/>
      <c r="AC32" s="163"/>
    </row>
    <row r="33" spans="1:55" s="164" customFormat="1" ht="15" customHeight="1" x14ac:dyDescent="0.2">
      <c r="A33" s="105"/>
      <c r="B33" s="235">
        <v>27</v>
      </c>
      <c r="C33" s="32"/>
      <c r="D33" s="32"/>
      <c r="E33" s="3"/>
      <c r="F33" s="3"/>
      <c r="G33" s="3"/>
      <c r="H33" s="235">
        <v>27</v>
      </c>
      <c r="I33" s="32"/>
      <c r="J33" s="32"/>
      <c r="K33"/>
      <c r="L33"/>
      <c r="M33"/>
      <c r="AC33" s="163"/>
    </row>
    <row r="34" spans="1:55" s="164" customFormat="1" ht="15" customHeight="1" x14ac:dyDescent="0.2">
      <c r="A34" s="105"/>
      <c r="B34" s="235">
        <v>28</v>
      </c>
      <c r="C34" s="32"/>
      <c r="D34" s="32"/>
      <c r="E34" s="3"/>
      <c r="F34" s="3"/>
      <c r="G34" s="3"/>
      <c r="H34" s="235">
        <v>28</v>
      </c>
      <c r="I34" s="32"/>
      <c r="J34" s="32"/>
      <c r="K34"/>
      <c r="L34"/>
      <c r="M34"/>
      <c r="AC34" s="163"/>
    </row>
    <row r="35" spans="1:55" s="164" customFormat="1" ht="15" customHeight="1" x14ac:dyDescent="0.2">
      <c r="A35" s="105"/>
      <c r="B35" s="235">
        <v>29</v>
      </c>
      <c r="C35" s="32"/>
      <c r="D35" s="32"/>
      <c r="E35" s="3"/>
      <c r="F35" s="3"/>
      <c r="G35" s="3"/>
      <c r="H35" s="235">
        <v>29</v>
      </c>
      <c r="I35" s="32"/>
      <c r="J35" s="32"/>
      <c r="K35"/>
      <c r="L35"/>
      <c r="M35"/>
      <c r="AC35" s="163"/>
    </row>
    <row r="36" spans="1:55" s="164" customFormat="1" ht="15" customHeight="1" x14ac:dyDescent="0.2">
      <c r="A36" s="105"/>
      <c r="B36" s="235">
        <v>30</v>
      </c>
      <c r="C36" s="32"/>
      <c r="D36" s="32"/>
      <c r="E36" s="3"/>
      <c r="F36" s="3"/>
      <c r="G36" s="3"/>
      <c r="H36" s="235">
        <v>30</v>
      </c>
      <c r="I36" s="32"/>
      <c r="J36" s="32"/>
      <c r="K36"/>
      <c r="L36"/>
      <c r="M36"/>
      <c r="AC36" s="163"/>
    </row>
    <row r="37" spans="1:55" s="164" customFormat="1" ht="15" customHeight="1" x14ac:dyDescent="0.2">
      <c r="A37" s="105"/>
      <c r="B37" s="235">
        <v>31</v>
      </c>
      <c r="C37" s="32"/>
      <c r="D37" s="32"/>
      <c r="E37" s="3"/>
      <c r="F37" s="3"/>
      <c r="G37" s="3"/>
      <c r="H37" s="235">
        <v>31</v>
      </c>
      <c r="I37" s="32"/>
      <c r="J37" s="32"/>
      <c r="K37"/>
      <c r="L37"/>
      <c r="M37"/>
      <c r="AC37" s="163"/>
    </row>
    <row r="38" spans="1:55" s="164" customFormat="1" ht="15" customHeight="1" x14ac:dyDescent="0.2">
      <c r="A38" s="105"/>
      <c r="B38" s="235">
        <v>32</v>
      </c>
      <c r="C38" s="32"/>
      <c r="D38" s="32"/>
      <c r="E38" s="3"/>
      <c r="F38" s="3"/>
      <c r="G38" s="3"/>
      <c r="H38" s="235">
        <v>32</v>
      </c>
      <c r="I38" s="32"/>
      <c r="J38" s="32"/>
      <c r="K38"/>
      <c r="L38"/>
      <c r="M38"/>
      <c r="AC38" s="163"/>
    </row>
    <row r="39" spans="1:55" s="164" customFormat="1" ht="15" customHeight="1" x14ac:dyDescent="0.2">
      <c r="A39" s="105"/>
      <c r="B39" s="235">
        <v>33</v>
      </c>
      <c r="C39" s="32"/>
      <c r="D39" s="32"/>
      <c r="E39" s="3"/>
      <c r="F39" s="3"/>
      <c r="G39" s="3"/>
      <c r="H39" s="235">
        <v>33</v>
      </c>
      <c r="I39" s="32"/>
      <c r="J39" s="32"/>
      <c r="K39"/>
      <c r="L39"/>
      <c r="M39"/>
      <c r="AC39" s="163"/>
    </row>
    <row r="40" spans="1:55" ht="15" customHeight="1" x14ac:dyDescent="0.2">
      <c r="A40" s="105"/>
      <c r="B40" s="235">
        <v>34</v>
      </c>
      <c r="C40" s="32"/>
      <c r="D40" s="32"/>
      <c r="E40"/>
      <c r="F40"/>
      <c r="G40"/>
      <c r="H40" s="235">
        <v>34</v>
      </c>
      <c r="I40" s="32"/>
      <c r="J40" s="32"/>
      <c r="K40" s="487"/>
      <c r="L40" s="487"/>
      <c r="M40"/>
      <c r="AC40" s="163"/>
    </row>
    <row r="41" spans="1:55" ht="15" customHeight="1" x14ac:dyDescent="0.2">
      <c r="A41" s="105"/>
      <c r="B41" s="235">
        <v>35</v>
      </c>
      <c r="C41" s="32"/>
      <c r="D41" s="32"/>
      <c r="H41" s="235">
        <v>35</v>
      </c>
      <c r="I41" s="32"/>
      <c r="J41" s="32"/>
      <c r="AC41" s="163"/>
    </row>
    <row r="42" spans="1:55" ht="15" customHeight="1" x14ac:dyDescent="0.2">
      <c r="A42" s="105"/>
      <c r="B42" s="235">
        <v>36</v>
      </c>
      <c r="C42" s="32"/>
      <c r="D42" s="32"/>
      <c r="H42" s="235">
        <v>36</v>
      </c>
      <c r="I42" s="32"/>
      <c r="J42" s="32"/>
      <c r="AC42" s="163"/>
    </row>
    <row r="43" spans="1:55" ht="15" customHeight="1" x14ac:dyDescent="0.2">
      <c r="A43" s="105"/>
      <c r="B43" s="235">
        <v>37</v>
      </c>
      <c r="C43" s="32"/>
      <c r="D43" s="32"/>
      <c r="H43" s="235">
        <v>37</v>
      </c>
      <c r="I43" s="32"/>
      <c r="J43" s="32"/>
      <c r="AC43" s="163"/>
    </row>
    <row r="44" spans="1:55" ht="15" customHeight="1" x14ac:dyDescent="0.2">
      <c r="A44" s="105"/>
      <c r="B44" s="235">
        <v>38</v>
      </c>
      <c r="C44" s="32"/>
      <c r="D44" s="32"/>
      <c r="H44" s="235">
        <v>38</v>
      </c>
      <c r="I44" s="32"/>
      <c r="J44" s="32"/>
      <c r="K44" s="163"/>
      <c r="L44" s="163"/>
      <c r="M44" s="163"/>
      <c r="N44" s="163"/>
      <c r="O44" s="163"/>
      <c r="P44" s="163"/>
      <c r="Q44" s="163"/>
      <c r="R44" s="163"/>
      <c r="S44" s="163"/>
      <c r="T44" s="163"/>
      <c r="U44" s="163"/>
      <c r="V44" s="163"/>
      <c r="W44" s="163"/>
      <c r="X44" s="163"/>
      <c r="Y44" s="163"/>
      <c r="Z44" s="163"/>
      <c r="AB44" s="163"/>
      <c r="AC44" s="163"/>
      <c r="AD44" s="163"/>
      <c r="AE44" s="163"/>
      <c r="AF44" s="163"/>
      <c r="AG44" s="163"/>
      <c r="AH44" s="163"/>
      <c r="AI44" s="163"/>
      <c r="AJ44" s="163"/>
      <c r="AK44" s="163"/>
      <c r="AL44" s="163"/>
      <c r="AM44" s="163"/>
      <c r="AN44" s="163"/>
      <c r="AO44" s="163"/>
      <c r="AP44" s="163"/>
      <c r="AQ44" s="163"/>
      <c r="AR44" s="163"/>
      <c r="AS44" s="163"/>
      <c r="AT44" s="163"/>
      <c r="AU44" s="163"/>
      <c r="AV44" s="163"/>
      <c r="AW44" s="163"/>
      <c r="AX44" s="163"/>
      <c r="AY44" s="163"/>
      <c r="AZ44" s="163"/>
      <c r="BA44" s="163"/>
    </row>
    <row r="45" spans="1:55" ht="15" customHeight="1" x14ac:dyDescent="0.2">
      <c r="A45" s="105"/>
      <c r="B45" s="235">
        <v>39</v>
      </c>
      <c r="C45" s="32"/>
      <c r="D45" s="32"/>
      <c r="H45" s="235">
        <v>39</v>
      </c>
      <c r="I45" s="32"/>
      <c r="J45" s="32"/>
      <c r="K45" s="163"/>
      <c r="L45" s="163"/>
      <c r="M45" s="163"/>
      <c r="N45" s="163"/>
      <c r="O45" s="163"/>
      <c r="P45" s="163"/>
      <c r="Q45" s="163"/>
      <c r="R45" s="163"/>
      <c r="S45" s="163"/>
      <c r="T45" s="163"/>
      <c r="U45" s="163"/>
      <c r="V45" s="163"/>
      <c r="W45" s="163"/>
      <c r="X45" s="163"/>
      <c r="Y45" s="163"/>
      <c r="Z45" s="163"/>
      <c r="AB45" s="163"/>
      <c r="AC45" s="163"/>
      <c r="AD45" s="163"/>
      <c r="AE45" s="163"/>
      <c r="AF45" s="163"/>
      <c r="AG45" s="163"/>
      <c r="AH45" s="163"/>
      <c r="AI45" s="163"/>
      <c r="AJ45" s="163"/>
      <c r="AK45" s="163"/>
      <c r="AL45" s="163"/>
      <c r="AM45" s="163"/>
      <c r="AN45" s="163"/>
      <c r="AO45" s="163"/>
      <c r="AP45" s="163"/>
      <c r="AQ45" s="163"/>
      <c r="AR45" s="163"/>
      <c r="AS45" s="163"/>
      <c r="AT45" s="163"/>
      <c r="AU45" s="163"/>
      <c r="AV45" s="163"/>
      <c r="AW45" s="163"/>
      <c r="AX45" s="163"/>
      <c r="AY45" s="163"/>
      <c r="AZ45" s="163"/>
      <c r="BA45" s="163"/>
    </row>
    <row r="46" spans="1:55" ht="15" customHeight="1" x14ac:dyDescent="0.2">
      <c r="A46" s="105"/>
      <c r="B46" s="236">
        <v>40</v>
      </c>
      <c r="C46" s="33"/>
      <c r="D46" s="33"/>
      <c r="H46" s="236">
        <v>40</v>
      </c>
      <c r="I46" s="33"/>
      <c r="J46" s="33"/>
      <c r="K46" s="163"/>
      <c r="L46" s="163"/>
      <c r="M46" s="163"/>
      <c r="N46" s="163"/>
      <c r="O46" s="163"/>
      <c r="P46" s="163"/>
      <c r="Q46" s="163"/>
      <c r="R46" s="163"/>
      <c r="S46" s="163"/>
      <c r="T46" s="163"/>
      <c r="U46" s="163"/>
      <c r="V46" s="163"/>
      <c r="W46" s="163"/>
      <c r="X46" s="163"/>
      <c r="Y46" s="163"/>
      <c r="Z46" s="163"/>
      <c r="AB46" s="163"/>
      <c r="AC46" s="163"/>
      <c r="AD46" s="163"/>
      <c r="AE46" s="163"/>
      <c r="AF46" s="163"/>
      <c r="AG46" s="163"/>
      <c r="AH46" s="163"/>
      <c r="AI46" s="163"/>
      <c r="AJ46" s="163"/>
      <c r="AK46" s="163"/>
      <c r="AL46" s="163"/>
      <c r="AM46" s="163"/>
      <c r="AN46" s="163"/>
      <c r="AO46" s="163"/>
      <c r="AP46" s="163"/>
      <c r="AQ46" s="163"/>
      <c r="AR46" s="163"/>
      <c r="AS46" s="163"/>
      <c r="AT46" s="163"/>
      <c r="AU46" s="163"/>
      <c r="AV46" s="163"/>
      <c r="AW46" s="163"/>
      <c r="AX46" s="163"/>
      <c r="AY46" s="163"/>
      <c r="AZ46" s="163"/>
      <c r="BA46" s="163"/>
    </row>
    <row r="47" spans="1:55" ht="12.75" customHeight="1" x14ac:dyDescent="0.2">
      <c r="A47" s="105"/>
      <c r="AC47" s="163"/>
      <c r="BB47" s="164"/>
      <c r="BC47" s="164"/>
    </row>
    <row r="48" spans="1:55" ht="20.25" customHeight="1" x14ac:dyDescent="0.25">
      <c r="A48" s="105"/>
      <c r="L48" s="226" t="s">
        <v>745</v>
      </c>
      <c r="M48" s="227"/>
      <c r="N48" s="227"/>
      <c r="O48" s="227"/>
      <c r="P48" s="227"/>
      <c r="Q48" s="227"/>
      <c r="R48" s="227"/>
      <c r="S48" s="227"/>
      <c r="T48" s="228"/>
      <c r="AC48" s="163"/>
      <c r="AD48" s="229"/>
      <c r="BB48" s="164"/>
      <c r="BC48" s="164"/>
    </row>
    <row r="49" spans="1:52" ht="24" customHeight="1" x14ac:dyDescent="0.25">
      <c r="A49" s="105"/>
      <c r="B49" s="229" t="s">
        <v>361</v>
      </c>
      <c r="F49" s="230"/>
      <c r="H49" s="79" t="s">
        <v>747</v>
      </c>
      <c r="I49" s="346">
        <f>SUM(Primary_First_Year_Hourly_Generation[[1]:[24]])</f>
        <v>0</v>
      </c>
      <c r="AA49" s="163"/>
      <c r="AB49" s="229" t="s">
        <v>362</v>
      </c>
      <c r="AH49" s="79" t="s">
        <v>747</v>
      </c>
      <c r="AI49" s="346">
        <f>SUM(Secondary_First_Year_Hourly_Generation[[1]:[24]])</f>
        <v>0</v>
      </c>
    </row>
    <row r="50" spans="1:52" s="164" customFormat="1" ht="20.25" customHeight="1" x14ac:dyDescent="0.2">
      <c r="A50" s="105"/>
      <c r="B50" s="79" t="s">
        <v>363</v>
      </c>
      <c r="C50" s="488" t="s">
        <v>364</v>
      </c>
      <c r="D50" s="489"/>
      <c r="E50" s="489"/>
      <c r="F50" s="489"/>
      <c r="G50" s="489"/>
      <c r="H50" s="489"/>
      <c r="I50" s="489"/>
      <c r="J50" s="489"/>
      <c r="K50" s="489"/>
      <c r="L50" s="489"/>
      <c r="M50" s="489"/>
      <c r="N50" s="489"/>
      <c r="O50" s="489"/>
      <c r="P50" s="489"/>
      <c r="Q50" s="489"/>
      <c r="R50" s="489"/>
      <c r="S50" s="489"/>
      <c r="T50" s="489"/>
      <c r="U50" s="489"/>
      <c r="V50" s="489"/>
      <c r="W50" s="489"/>
      <c r="X50" s="489"/>
      <c r="Y50" s="489"/>
      <c r="Z50" s="490"/>
      <c r="AA50" s="163"/>
      <c r="AB50" s="79" t="s">
        <v>363</v>
      </c>
      <c r="AC50" s="491" t="s">
        <v>364</v>
      </c>
      <c r="AD50" s="491"/>
      <c r="AE50" s="491"/>
      <c r="AF50" s="491"/>
      <c r="AG50" s="491"/>
      <c r="AH50" s="491"/>
      <c r="AI50" s="491"/>
      <c r="AJ50" s="491"/>
      <c r="AK50" s="491"/>
      <c r="AL50" s="491"/>
      <c r="AM50" s="491"/>
      <c r="AN50" s="491"/>
      <c r="AO50" s="491"/>
      <c r="AP50" s="491"/>
      <c r="AQ50" s="491"/>
      <c r="AR50" s="491"/>
      <c r="AS50" s="491"/>
      <c r="AT50" s="491"/>
      <c r="AU50" s="491"/>
      <c r="AV50" s="491"/>
      <c r="AW50" s="491"/>
      <c r="AX50" s="491"/>
      <c r="AY50" s="491"/>
      <c r="AZ50" s="491"/>
    </row>
    <row r="51" spans="1:52" s="164" customFormat="1" ht="14.25" customHeight="1" x14ac:dyDescent="0.2">
      <c r="A51" s="105"/>
      <c r="B51" s="231" t="s">
        <v>363</v>
      </c>
      <c r="C51" s="232" t="s">
        <v>365</v>
      </c>
      <c r="D51" s="232" t="s">
        <v>366</v>
      </c>
      <c r="E51" s="232" t="s">
        <v>367</v>
      </c>
      <c r="F51" s="232" t="s">
        <v>368</v>
      </c>
      <c r="G51" s="232" t="s">
        <v>369</v>
      </c>
      <c r="H51" s="232" t="s">
        <v>370</v>
      </c>
      <c r="I51" s="232" t="s">
        <v>371</v>
      </c>
      <c r="J51" s="232" t="s">
        <v>372</v>
      </c>
      <c r="K51" s="232" t="s">
        <v>373</v>
      </c>
      <c r="L51" s="232" t="s">
        <v>374</v>
      </c>
      <c r="M51" s="232" t="s">
        <v>375</v>
      </c>
      <c r="N51" s="232" t="s">
        <v>376</v>
      </c>
      <c r="O51" s="232" t="s">
        <v>377</v>
      </c>
      <c r="P51" s="232" t="s">
        <v>378</v>
      </c>
      <c r="Q51" s="232" t="s">
        <v>379</v>
      </c>
      <c r="R51" s="232" t="s">
        <v>380</v>
      </c>
      <c r="S51" s="232" t="s">
        <v>381</v>
      </c>
      <c r="T51" s="232" t="s">
        <v>382</v>
      </c>
      <c r="U51" s="232" t="s">
        <v>383</v>
      </c>
      <c r="V51" s="232" t="s">
        <v>384</v>
      </c>
      <c r="W51" s="232" t="s">
        <v>385</v>
      </c>
      <c r="X51" s="232" t="s">
        <v>386</v>
      </c>
      <c r="Y51" s="232" t="s">
        <v>387</v>
      </c>
      <c r="Z51" s="233" t="s">
        <v>388</v>
      </c>
      <c r="AA51" s="163"/>
      <c r="AB51" s="231" t="s">
        <v>363</v>
      </c>
      <c r="AC51" s="232" t="s">
        <v>365</v>
      </c>
      <c r="AD51" s="232" t="s">
        <v>366</v>
      </c>
      <c r="AE51" s="232" t="s">
        <v>367</v>
      </c>
      <c r="AF51" s="232" t="s">
        <v>368</v>
      </c>
      <c r="AG51" s="232" t="s">
        <v>369</v>
      </c>
      <c r="AH51" s="232" t="s">
        <v>370</v>
      </c>
      <c r="AI51" s="232" t="s">
        <v>371</v>
      </c>
      <c r="AJ51" s="232" t="s">
        <v>372</v>
      </c>
      <c r="AK51" s="232" t="s">
        <v>373</v>
      </c>
      <c r="AL51" s="232" t="s">
        <v>374</v>
      </c>
      <c r="AM51" s="232" t="s">
        <v>375</v>
      </c>
      <c r="AN51" s="232" t="s">
        <v>376</v>
      </c>
      <c r="AO51" s="232" t="s">
        <v>377</v>
      </c>
      <c r="AP51" s="232" t="s">
        <v>378</v>
      </c>
      <c r="AQ51" s="232" t="s">
        <v>379</v>
      </c>
      <c r="AR51" s="232" t="s">
        <v>380</v>
      </c>
      <c r="AS51" s="232" t="s">
        <v>381</v>
      </c>
      <c r="AT51" s="232" t="s">
        <v>382</v>
      </c>
      <c r="AU51" s="232" t="s">
        <v>383</v>
      </c>
      <c r="AV51" s="232" t="s">
        <v>384</v>
      </c>
      <c r="AW51" s="232" t="s">
        <v>385</v>
      </c>
      <c r="AX51" s="232" t="s">
        <v>386</v>
      </c>
      <c r="AY51" s="232" t="s">
        <v>387</v>
      </c>
      <c r="AZ51" s="233" t="s">
        <v>388</v>
      </c>
    </row>
    <row r="52" spans="1:52" s="164" customFormat="1" ht="14.25" customHeight="1" x14ac:dyDescent="0.2">
      <c r="A52" s="105"/>
      <c r="B52" s="224">
        <v>1</v>
      </c>
      <c r="C52" s="20"/>
      <c r="D52" s="20"/>
      <c r="E52" s="20"/>
      <c r="F52" s="20"/>
      <c r="G52" s="20"/>
      <c r="H52" s="20"/>
      <c r="I52" s="20"/>
      <c r="J52" s="20"/>
      <c r="K52" s="20"/>
      <c r="L52" s="20"/>
      <c r="M52" s="20"/>
      <c r="N52" s="20"/>
      <c r="O52" s="20"/>
      <c r="P52" s="20"/>
      <c r="Q52" s="20"/>
      <c r="R52" s="20"/>
      <c r="S52" s="20"/>
      <c r="T52" s="20"/>
      <c r="U52" s="20"/>
      <c r="V52" s="20"/>
      <c r="W52" s="20"/>
      <c r="X52" s="20"/>
      <c r="Y52" s="20"/>
      <c r="Z52" s="22"/>
      <c r="AA52" s="163"/>
      <c r="AB52" s="224">
        <v>1</v>
      </c>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2"/>
    </row>
    <row r="53" spans="1:52" s="164" customFormat="1" ht="14.25" customHeight="1" x14ac:dyDescent="0.2">
      <c r="A53" s="105"/>
      <c r="B53" s="224">
        <f>B52+1</f>
        <v>2</v>
      </c>
      <c r="C53" s="20"/>
      <c r="D53" s="20"/>
      <c r="E53" s="20"/>
      <c r="F53" s="20"/>
      <c r="G53" s="20"/>
      <c r="H53" s="20"/>
      <c r="I53" s="20"/>
      <c r="J53" s="20"/>
      <c r="K53" s="20"/>
      <c r="L53" s="20"/>
      <c r="M53" s="20"/>
      <c r="N53" s="20"/>
      <c r="O53" s="20"/>
      <c r="P53" s="20"/>
      <c r="Q53" s="20"/>
      <c r="R53" s="20"/>
      <c r="S53" s="20"/>
      <c r="T53" s="20"/>
      <c r="U53" s="20"/>
      <c r="V53" s="20"/>
      <c r="W53" s="20"/>
      <c r="X53" s="20"/>
      <c r="Y53" s="20"/>
      <c r="Z53" s="22"/>
      <c r="AA53" s="163"/>
      <c r="AB53" s="224">
        <f>AB52+1</f>
        <v>2</v>
      </c>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2"/>
    </row>
    <row r="54" spans="1:52" s="164" customFormat="1" ht="14.25" customHeight="1" x14ac:dyDescent="0.2">
      <c r="A54" s="105"/>
      <c r="B54" s="224">
        <f t="shared" ref="B54:B117" si="0">B53+1</f>
        <v>3</v>
      </c>
      <c r="C54" s="20"/>
      <c r="D54" s="20"/>
      <c r="E54" s="20"/>
      <c r="F54" s="20"/>
      <c r="G54" s="20"/>
      <c r="H54" s="20"/>
      <c r="I54" s="20"/>
      <c r="J54" s="20"/>
      <c r="K54" s="20"/>
      <c r="L54" s="20"/>
      <c r="M54" s="20"/>
      <c r="N54" s="20"/>
      <c r="O54" s="20"/>
      <c r="P54" s="20"/>
      <c r="Q54" s="20"/>
      <c r="R54" s="20"/>
      <c r="S54" s="20"/>
      <c r="T54" s="20"/>
      <c r="U54" s="20"/>
      <c r="V54" s="20"/>
      <c r="W54" s="20"/>
      <c r="X54" s="20"/>
      <c r="Y54" s="20"/>
      <c r="Z54" s="22"/>
      <c r="AA54" s="163"/>
      <c r="AB54" s="224">
        <f t="shared" ref="AB54:AB117" si="1">AB53+1</f>
        <v>3</v>
      </c>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2"/>
    </row>
    <row r="55" spans="1:52" s="164" customFormat="1" ht="14.25" customHeight="1" x14ac:dyDescent="0.2">
      <c r="A55" s="105"/>
      <c r="B55" s="224">
        <f t="shared" si="0"/>
        <v>4</v>
      </c>
      <c r="C55" s="20"/>
      <c r="D55" s="20"/>
      <c r="E55" s="20"/>
      <c r="F55" s="20"/>
      <c r="G55" s="20"/>
      <c r="H55" s="20"/>
      <c r="I55" s="20"/>
      <c r="J55" s="20"/>
      <c r="K55" s="20"/>
      <c r="L55" s="20"/>
      <c r="M55" s="20"/>
      <c r="N55" s="20"/>
      <c r="O55" s="20"/>
      <c r="P55" s="20"/>
      <c r="Q55" s="20"/>
      <c r="R55" s="20"/>
      <c r="S55" s="20"/>
      <c r="T55" s="20"/>
      <c r="U55" s="20"/>
      <c r="V55" s="20"/>
      <c r="W55" s="20"/>
      <c r="X55" s="20"/>
      <c r="Y55" s="20"/>
      <c r="Z55" s="22"/>
      <c r="AA55" s="163"/>
      <c r="AB55" s="224">
        <f t="shared" si="1"/>
        <v>4</v>
      </c>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2"/>
    </row>
    <row r="56" spans="1:52" s="164" customFormat="1" ht="14.25" customHeight="1" x14ac:dyDescent="0.2">
      <c r="A56" s="105"/>
      <c r="B56" s="224">
        <f t="shared" si="0"/>
        <v>5</v>
      </c>
      <c r="C56" s="20"/>
      <c r="D56" s="20"/>
      <c r="E56" s="20"/>
      <c r="F56" s="20"/>
      <c r="G56" s="20"/>
      <c r="H56" s="20"/>
      <c r="I56" s="20"/>
      <c r="J56" s="20"/>
      <c r="K56" s="20"/>
      <c r="L56" s="20"/>
      <c r="M56" s="20"/>
      <c r="N56" s="20"/>
      <c r="O56" s="20"/>
      <c r="P56" s="20"/>
      <c r="Q56" s="20"/>
      <c r="R56" s="20"/>
      <c r="S56" s="20"/>
      <c r="T56" s="20"/>
      <c r="U56" s="20"/>
      <c r="V56" s="20"/>
      <c r="W56" s="20"/>
      <c r="X56" s="20"/>
      <c r="Y56" s="20"/>
      <c r="Z56" s="22"/>
      <c r="AA56" s="163"/>
      <c r="AB56" s="224">
        <f t="shared" si="1"/>
        <v>5</v>
      </c>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2"/>
    </row>
    <row r="57" spans="1:52" s="164" customFormat="1" ht="14.25" customHeight="1" x14ac:dyDescent="0.2">
      <c r="A57" s="105"/>
      <c r="B57" s="224">
        <f t="shared" si="0"/>
        <v>6</v>
      </c>
      <c r="C57" s="20"/>
      <c r="D57" s="20"/>
      <c r="E57" s="20"/>
      <c r="F57" s="20"/>
      <c r="G57" s="20"/>
      <c r="H57" s="20"/>
      <c r="I57" s="20"/>
      <c r="J57" s="20"/>
      <c r="K57" s="20"/>
      <c r="L57" s="20"/>
      <c r="M57" s="20"/>
      <c r="N57" s="20"/>
      <c r="O57" s="20"/>
      <c r="P57" s="20"/>
      <c r="Q57" s="20"/>
      <c r="R57" s="20"/>
      <c r="S57" s="20"/>
      <c r="T57" s="20"/>
      <c r="U57" s="20"/>
      <c r="V57" s="20"/>
      <c r="W57" s="20"/>
      <c r="X57" s="20"/>
      <c r="Y57" s="20"/>
      <c r="Z57" s="22"/>
      <c r="AA57" s="163"/>
      <c r="AB57" s="224">
        <f t="shared" si="1"/>
        <v>6</v>
      </c>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2"/>
    </row>
    <row r="58" spans="1:52" s="164" customFormat="1" ht="14.25" customHeight="1" x14ac:dyDescent="0.2">
      <c r="A58" s="105"/>
      <c r="B58" s="224">
        <f t="shared" si="0"/>
        <v>7</v>
      </c>
      <c r="C58" s="20"/>
      <c r="D58" s="20"/>
      <c r="E58" s="20"/>
      <c r="F58" s="20"/>
      <c r="G58" s="20"/>
      <c r="H58" s="20"/>
      <c r="I58" s="20"/>
      <c r="J58" s="20"/>
      <c r="K58" s="20"/>
      <c r="L58" s="20"/>
      <c r="M58" s="20"/>
      <c r="N58" s="20"/>
      <c r="O58" s="20"/>
      <c r="P58" s="20"/>
      <c r="Q58" s="20"/>
      <c r="R58" s="20"/>
      <c r="S58" s="20"/>
      <c r="T58" s="20"/>
      <c r="U58" s="20"/>
      <c r="V58" s="20"/>
      <c r="W58" s="20"/>
      <c r="X58" s="20"/>
      <c r="Y58" s="20"/>
      <c r="Z58" s="22"/>
      <c r="AA58" s="163"/>
      <c r="AB58" s="224">
        <f t="shared" si="1"/>
        <v>7</v>
      </c>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2"/>
    </row>
    <row r="59" spans="1:52" s="164" customFormat="1" ht="14.25" customHeight="1" x14ac:dyDescent="0.2">
      <c r="A59" s="105"/>
      <c r="B59" s="224">
        <f t="shared" si="0"/>
        <v>8</v>
      </c>
      <c r="C59" s="20"/>
      <c r="D59" s="20"/>
      <c r="E59" s="20"/>
      <c r="F59" s="20"/>
      <c r="G59" s="20"/>
      <c r="H59" s="20"/>
      <c r="I59" s="20"/>
      <c r="J59" s="20"/>
      <c r="K59" s="20"/>
      <c r="L59" s="20"/>
      <c r="M59" s="20"/>
      <c r="N59" s="20"/>
      <c r="O59" s="20"/>
      <c r="P59" s="20"/>
      <c r="Q59" s="20"/>
      <c r="R59" s="20"/>
      <c r="S59" s="20"/>
      <c r="T59" s="20"/>
      <c r="U59" s="20"/>
      <c r="V59" s="20"/>
      <c r="W59" s="20"/>
      <c r="X59" s="20"/>
      <c r="Y59" s="20"/>
      <c r="Z59" s="22"/>
      <c r="AA59" s="163"/>
      <c r="AB59" s="224">
        <f t="shared" si="1"/>
        <v>8</v>
      </c>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2"/>
    </row>
    <row r="60" spans="1:52" s="164" customFormat="1" ht="14.25" customHeight="1" x14ac:dyDescent="0.2">
      <c r="A60" s="105"/>
      <c r="B60" s="224">
        <f t="shared" si="0"/>
        <v>9</v>
      </c>
      <c r="C60" s="20"/>
      <c r="D60" s="20"/>
      <c r="E60" s="20"/>
      <c r="F60" s="20"/>
      <c r="G60" s="20"/>
      <c r="H60" s="20"/>
      <c r="I60" s="20"/>
      <c r="J60" s="20"/>
      <c r="K60" s="20"/>
      <c r="L60" s="20"/>
      <c r="M60" s="20"/>
      <c r="N60" s="20"/>
      <c r="O60" s="20"/>
      <c r="P60" s="20"/>
      <c r="Q60" s="20"/>
      <c r="R60" s="20"/>
      <c r="S60" s="20"/>
      <c r="T60" s="20"/>
      <c r="U60" s="20"/>
      <c r="V60" s="20"/>
      <c r="W60" s="20"/>
      <c r="X60" s="20"/>
      <c r="Y60" s="20"/>
      <c r="Z60" s="22"/>
      <c r="AA60" s="163"/>
      <c r="AB60" s="224">
        <f t="shared" si="1"/>
        <v>9</v>
      </c>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2"/>
    </row>
    <row r="61" spans="1:52" s="164" customFormat="1" ht="14.25" customHeight="1" x14ac:dyDescent="0.2">
      <c r="A61" s="105"/>
      <c r="B61" s="224">
        <f t="shared" si="0"/>
        <v>10</v>
      </c>
      <c r="C61" s="20"/>
      <c r="D61" s="20"/>
      <c r="E61" s="20"/>
      <c r="F61" s="20"/>
      <c r="G61" s="20"/>
      <c r="H61" s="20"/>
      <c r="I61" s="20"/>
      <c r="J61" s="20"/>
      <c r="K61" s="20"/>
      <c r="L61" s="20"/>
      <c r="M61" s="20"/>
      <c r="N61" s="20"/>
      <c r="O61" s="20"/>
      <c r="P61" s="20"/>
      <c r="Q61" s="20"/>
      <c r="R61" s="20"/>
      <c r="S61" s="20"/>
      <c r="T61" s="20"/>
      <c r="U61" s="20"/>
      <c r="V61" s="20"/>
      <c r="W61" s="20"/>
      <c r="X61" s="20"/>
      <c r="Y61" s="20"/>
      <c r="Z61" s="22"/>
      <c r="AA61" s="163"/>
      <c r="AB61" s="224">
        <f t="shared" si="1"/>
        <v>10</v>
      </c>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2"/>
    </row>
    <row r="62" spans="1:52" s="164" customFormat="1" ht="14.25" customHeight="1" x14ac:dyDescent="0.2">
      <c r="A62" s="105"/>
      <c r="B62" s="224">
        <f t="shared" si="0"/>
        <v>11</v>
      </c>
      <c r="C62" s="20"/>
      <c r="D62" s="20"/>
      <c r="E62" s="20"/>
      <c r="F62" s="20"/>
      <c r="G62" s="20"/>
      <c r="H62" s="20"/>
      <c r="I62" s="20"/>
      <c r="J62" s="20"/>
      <c r="K62" s="20"/>
      <c r="L62" s="20"/>
      <c r="M62" s="20"/>
      <c r="N62" s="20"/>
      <c r="O62" s="20"/>
      <c r="P62" s="20"/>
      <c r="Q62" s="20"/>
      <c r="R62" s="20"/>
      <c r="S62" s="20"/>
      <c r="T62" s="20"/>
      <c r="U62" s="20"/>
      <c r="V62" s="20"/>
      <c r="W62" s="20"/>
      <c r="X62" s="20"/>
      <c r="Y62" s="20"/>
      <c r="Z62" s="22"/>
      <c r="AA62" s="163"/>
      <c r="AB62" s="224">
        <f t="shared" si="1"/>
        <v>11</v>
      </c>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2"/>
    </row>
    <row r="63" spans="1:52" s="164" customFormat="1" ht="14.25" customHeight="1" x14ac:dyDescent="0.2">
      <c r="A63" s="105"/>
      <c r="B63" s="224">
        <f t="shared" si="0"/>
        <v>12</v>
      </c>
      <c r="C63" s="20"/>
      <c r="D63" s="20"/>
      <c r="E63" s="20"/>
      <c r="F63" s="20"/>
      <c r="G63" s="20"/>
      <c r="H63" s="20"/>
      <c r="I63" s="20"/>
      <c r="J63" s="20"/>
      <c r="K63" s="20"/>
      <c r="L63" s="20"/>
      <c r="M63" s="20"/>
      <c r="N63" s="20"/>
      <c r="O63" s="20"/>
      <c r="P63" s="20"/>
      <c r="Q63" s="20"/>
      <c r="R63" s="20"/>
      <c r="S63" s="20"/>
      <c r="T63" s="20"/>
      <c r="U63" s="20"/>
      <c r="V63" s="20"/>
      <c r="W63" s="20"/>
      <c r="X63" s="20"/>
      <c r="Y63" s="20"/>
      <c r="Z63" s="22"/>
      <c r="AA63" s="163"/>
      <c r="AB63" s="224">
        <f t="shared" si="1"/>
        <v>12</v>
      </c>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2"/>
    </row>
    <row r="64" spans="1:52" s="164" customFormat="1" ht="14.25" customHeight="1" x14ac:dyDescent="0.2">
      <c r="A64" s="105"/>
      <c r="B64" s="224">
        <f t="shared" si="0"/>
        <v>13</v>
      </c>
      <c r="C64" s="20"/>
      <c r="D64" s="20"/>
      <c r="E64" s="20"/>
      <c r="F64" s="20"/>
      <c r="G64" s="20"/>
      <c r="H64" s="20"/>
      <c r="I64" s="20"/>
      <c r="J64" s="20"/>
      <c r="K64" s="20"/>
      <c r="L64" s="20"/>
      <c r="M64" s="20"/>
      <c r="N64" s="20"/>
      <c r="O64" s="20"/>
      <c r="P64" s="20"/>
      <c r="Q64" s="20"/>
      <c r="R64" s="20"/>
      <c r="S64" s="20"/>
      <c r="T64" s="20"/>
      <c r="U64" s="20"/>
      <c r="V64" s="20"/>
      <c r="W64" s="20"/>
      <c r="X64" s="20"/>
      <c r="Y64" s="20"/>
      <c r="Z64" s="22"/>
      <c r="AA64" s="163"/>
      <c r="AB64" s="224">
        <f t="shared" si="1"/>
        <v>13</v>
      </c>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2"/>
    </row>
    <row r="65" spans="1:52" s="164" customFormat="1" ht="14.25" customHeight="1" x14ac:dyDescent="0.2">
      <c r="A65" s="105"/>
      <c r="B65" s="224">
        <f t="shared" si="0"/>
        <v>14</v>
      </c>
      <c r="C65" s="20"/>
      <c r="D65" s="20"/>
      <c r="E65" s="20"/>
      <c r="F65" s="20"/>
      <c r="G65" s="20"/>
      <c r="H65" s="20"/>
      <c r="I65" s="20"/>
      <c r="J65" s="20"/>
      <c r="K65" s="20"/>
      <c r="L65" s="20"/>
      <c r="M65" s="20"/>
      <c r="N65" s="20"/>
      <c r="O65" s="20"/>
      <c r="P65" s="20"/>
      <c r="Q65" s="20"/>
      <c r="R65" s="20"/>
      <c r="S65" s="20"/>
      <c r="T65" s="20"/>
      <c r="U65" s="20"/>
      <c r="V65" s="20"/>
      <c r="W65" s="20"/>
      <c r="X65" s="20"/>
      <c r="Y65" s="20"/>
      <c r="Z65" s="22"/>
      <c r="AA65" s="163"/>
      <c r="AB65" s="224">
        <f t="shared" si="1"/>
        <v>14</v>
      </c>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2"/>
    </row>
    <row r="66" spans="1:52" s="164" customFormat="1" ht="14.25" customHeight="1" x14ac:dyDescent="0.2">
      <c r="A66" s="105"/>
      <c r="B66" s="224">
        <f t="shared" si="0"/>
        <v>15</v>
      </c>
      <c r="C66" s="20"/>
      <c r="D66" s="20"/>
      <c r="E66" s="20"/>
      <c r="F66" s="20"/>
      <c r="G66" s="20"/>
      <c r="H66" s="20"/>
      <c r="I66" s="20"/>
      <c r="J66" s="20"/>
      <c r="K66" s="20"/>
      <c r="L66" s="20"/>
      <c r="M66" s="20"/>
      <c r="N66" s="20"/>
      <c r="O66" s="20"/>
      <c r="P66" s="20"/>
      <c r="Q66" s="20"/>
      <c r="R66" s="20"/>
      <c r="S66" s="20"/>
      <c r="T66" s="20"/>
      <c r="U66" s="20"/>
      <c r="V66" s="20"/>
      <c r="W66" s="20"/>
      <c r="X66" s="20"/>
      <c r="Y66" s="20"/>
      <c r="Z66" s="22"/>
      <c r="AA66" s="163"/>
      <c r="AB66" s="224">
        <f t="shared" si="1"/>
        <v>15</v>
      </c>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2"/>
    </row>
    <row r="67" spans="1:52" s="164" customFormat="1" ht="14.25" customHeight="1" x14ac:dyDescent="0.2">
      <c r="A67" s="105"/>
      <c r="B67" s="224">
        <f t="shared" si="0"/>
        <v>16</v>
      </c>
      <c r="C67" s="20"/>
      <c r="D67" s="20"/>
      <c r="E67" s="20"/>
      <c r="F67" s="20"/>
      <c r="G67" s="20"/>
      <c r="H67" s="20"/>
      <c r="I67" s="20"/>
      <c r="J67" s="20"/>
      <c r="K67" s="20"/>
      <c r="L67" s="20"/>
      <c r="M67" s="20"/>
      <c r="N67" s="20"/>
      <c r="O67" s="20"/>
      <c r="P67" s="20"/>
      <c r="Q67" s="20"/>
      <c r="R67" s="20"/>
      <c r="S67" s="20"/>
      <c r="T67" s="20"/>
      <c r="U67" s="20"/>
      <c r="V67" s="20"/>
      <c r="W67" s="20"/>
      <c r="X67" s="20"/>
      <c r="Y67" s="20"/>
      <c r="Z67" s="22"/>
      <c r="AA67" s="163"/>
      <c r="AB67" s="224">
        <f t="shared" si="1"/>
        <v>16</v>
      </c>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2"/>
    </row>
    <row r="68" spans="1:52" s="164" customFormat="1" ht="14.25" customHeight="1" x14ac:dyDescent="0.2">
      <c r="A68" s="105"/>
      <c r="B68" s="224">
        <f t="shared" si="0"/>
        <v>17</v>
      </c>
      <c r="C68" s="20"/>
      <c r="D68" s="20"/>
      <c r="E68" s="20"/>
      <c r="F68" s="20"/>
      <c r="G68" s="20"/>
      <c r="H68" s="20"/>
      <c r="I68" s="20"/>
      <c r="J68" s="20"/>
      <c r="K68" s="20"/>
      <c r="L68" s="20"/>
      <c r="M68" s="20"/>
      <c r="N68" s="20"/>
      <c r="O68" s="20"/>
      <c r="P68" s="20"/>
      <c r="Q68" s="20"/>
      <c r="R68" s="20"/>
      <c r="S68" s="20"/>
      <c r="T68" s="20"/>
      <c r="U68" s="20"/>
      <c r="V68" s="20"/>
      <c r="W68" s="20"/>
      <c r="X68" s="20"/>
      <c r="Y68" s="20"/>
      <c r="Z68" s="22"/>
      <c r="AA68" s="163"/>
      <c r="AB68" s="224">
        <f t="shared" si="1"/>
        <v>17</v>
      </c>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2"/>
    </row>
    <row r="69" spans="1:52" s="164" customFormat="1" ht="14.25" customHeight="1" x14ac:dyDescent="0.2">
      <c r="A69" s="105"/>
      <c r="B69" s="224">
        <f t="shared" si="0"/>
        <v>18</v>
      </c>
      <c r="C69" s="20"/>
      <c r="D69" s="20"/>
      <c r="E69" s="20"/>
      <c r="F69" s="20"/>
      <c r="G69" s="20"/>
      <c r="H69" s="20"/>
      <c r="I69" s="20"/>
      <c r="J69" s="20"/>
      <c r="K69" s="20"/>
      <c r="L69" s="20"/>
      <c r="M69" s="20"/>
      <c r="N69" s="20"/>
      <c r="O69" s="20"/>
      <c r="P69" s="20"/>
      <c r="Q69" s="20"/>
      <c r="R69" s="20"/>
      <c r="S69" s="20"/>
      <c r="T69" s="20"/>
      <c r="U69" s="20"/>
      <c r="V69" s="20"/>
      <c r="W69" s="20"/>
      <c r="X69" s="20"/>
      <c r="Y69" s="20"/>
      <c r="Z69" s="22"/>
      <c r="AA69" s="163"/>
      <c r="AB69" s="224">
        <f t="shared" si="1"/>
        <v>18</v>
      </c>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2"/>
    </row>
    <row r="70" spans="1:52" s="164" customFormat="1" ht="14.25" customHeight="1" x14ac:dyDescent="0.2">
      <c r="A70" s="105"/>
      <c r="B70" s="224">
        <f t="shared" si="0"/>
        <v>19</v>
      </c>
      <c r="C70" s="20"/>
      <c r="D70" s="20"/>
      <c r="E70" s="20"/>
      <c r="F70" s="20"/>
      <c r="G70" s="20"/>
      <c r="H70" s="20"/>
      <c r="I70" s="20"/>
      <c r="J70" s="20"/>
      <c r="K70" s="20"/>
      <c r="L70" s="20"/>
      <c r="M70" s="20"/>
      <c r="N70" s="20"/>
      <c r="O70" s="20"/>
      <c r="P70" s="20"/>
      <c r="Q70" s="20"/>
      <c r="R70" s="20"/>
      <c r="S70" s="20"/>
      <c r="T70" s="20"/>
      <c r="U70" s="20"/>
      <c r="V70" s="20"/>
      <c r="W70" s="20"/>
      <c r="X70" s="20"/>
      <c r="Y70" s="20"/>
      <c r="Z70" s="22"/>
      <c r="AA70" s="163"/>
      <c r="AB70" s="224">
        <f t="shared" si="1"/>
        <v>19</v>
      </c>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2"/>
    </row>
    <row r="71" spans="1:52" s="164" customFormat="1" ht="14.25" customHeight="1" x14ac:dyDescent="0.2">
      <c r="A71" s="105"/>
      <c r="B71" s="224">
        <f t="shared" si="0"/>
        <v>20</v>
      </c>
      <c r="C71" s="20"/>
      <c r="D71" s="20"/>
      <c r="E71" s="20"/>
      <c r="F71" s="20"/>
      <c r="G71" s="20"/>
      <c r="H71" s="20"/>
      <c r="I71" s="20"/>
      <c r="J71" s="20"/>
      <c r="K71" s="20"/>
      <c r="L71" s="20"/>
      <c r="M71" s="20"/>
      <c r="N71" s="20"/>
      <c r="O71" s="20"/>
      <c r="P71" s="20"/>
      <c r="Q71" s="20"/>
      <c r="R71" s="20"/>
      <c r="S71" s="20"/>
      <c r="T71" s="20"/>
      <c r="U71" s="20"/>
      <c r="V71" s="20"/>
      <c r="W71" s="20"/>
      <c r="X71" s="20"/>
      <c r="Y71" s="20"/>
      <c r="Z71" s="22"/>
      <c r="AA71" s="163"/>
      <c r="AB71" s="224">
        <f t="shared" si="1"/>
        <v>20</v>
      </c>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2"/>
    </row>
    <row r="72" spans="1:52" s="164" customFormat="1" ht="14.25" customHeight="1" x14ac:dyDescent="0.2">
      <c r="A72" s="105"/>
      <c r="B72" s="224">
        <f t="shared" si="0"/>
        <v>21</v>
      </c>
      <c r="C72" s="20"/>
      <c r="D72" s="20"/>
      <c r="E72" s="20"/>
      <c r="F72" s="20"/>
      <c r="G72" s="20"/>
      <c r="H72" s="20"/>
      <c r="I72" s="20"/>
      <c r="J72" s="20"/>
      <c r="K72" s="20"/>
      <c r="L72" s="20"/>
      <c r="M72" s="20"/>
      <c r="N72" s="20"/>
      <c r="O72" s="20"/>
      <c r="P72" s="20"/>
      <c r="Q72" s="20"/>
      <c r="R72" s="20"/>
      <c r="S72" s="20"/>
      <c r="T72" s="20"/>
      <c r="U72" s="20"/>
      <c r="V72" s="20"/>
      <c r="W72" s="20"/>
      <c r="X72" s="20"/>
      <c r="Y72" s="20"/>
      <c r="Z72" s="22"/>
      <c r="AA72" s="163"/>
      <c r="AB72" s="224">
        <f t="shared" si="1"/>
        <v>21</v>
      </c>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2"/>
    </row>
    <row r="73" spans="1:52" s="164" customFormat="1" ht="14.25" customHeight="1" x14ac:dyDescent="0.2">
      <c r="A73" s="105"/>
      <c r="B73" s="224">
        <f t="shared" si="0"/>
        <v>22</v>
      </c>
      <c r="C73" s="20"/>
      <c r="D73" s="20"/>
      <c r="E73" s="20"/>
      <c r="F73" s="20"/>
      <c r="G73" s="20"/>
      <c r="H73" s="20"/>
      <c r="I73" s="20"/>
      <c r="J73" s="20"/>
      <c r="K73" s="20"/>
      <c r="L73" s="20"/>
      <c r="M73" s="20"/>
      <c r="N73" s="20"/>
      <c r="O73" s="20"/>
      <c r="P73" s="20"/>
      <c r="Q73" s="20"/>
      <c r="R73" s="20"/>
      <c r="S73" s="20"/>
      <c r="T73" s="20"/>
      <c r="U73" s="20"/>
      <c r="V73" s="20"/>
      <c r="W73" s="20"/>
      <c r="X73" s="20"/>
      <c r="Y73" s="20"/>
      <c r="Z73" s="22"/>
      <c r="AA73" s="163"/>
      <c r="AB73" s="224">
        <f t="shared" si="1"/>
        <v>22</v>
      </c>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2"/>
    </row>
    <row r="74" spans="1:52" s="164" customFormat="1" ht="14.25" customHeight="1" x14ac:dyDescent="0.2">
      <c r="A74" s="105"/>
      <c r="B74" s="224">
        <f t="shared" si="0"/>
        <v>23</v>
      </c>
      <c r="C74" s="20"/>
      <c r="D74" s="20"/>
      <c r="E74" s="20"/>
      <c r="F74" s="20"/>
      <c r="G74" s="20"/>
      <c r="H74" s="20"/>
      <c r="I74" s="20"/>
      <c r="J74" s="20"/>
      <c r="K74" s="20"/>
      <c r="L74" s="20"/>
      <c r="M74" s="20"/>
      <c r="N74" s="20"/>
      <c r="O74" s="20"/>
      <c r="P74" s="20"/>
      <c r="Q74" s="20"/>
      <c r="R74" s="20"/>
      <c r="S74" s="20"/>
      <c r="T74" s="20"/>
      <c r="U74" s="20"/>
      <c r="V74" s="20"/>
      <c r="W74" s="20"/>
      <c r="X74" s="20"/>
      <c r="Y74" s="20"/>
      <c r="Z74" s="22"/>
      <c r="AA74" s="163"/>
      <c r="AB74" s="224">
        <f t="shared" si="1"/>
        <v>23</v>
      </c>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2"/>
    </row>
    <row r="75" spans="1:52" s="164" customFormat="1" ht="14.25" customHeight="1" x14ac:dyDescent="0.2">
      <c r="A75" s="105"/>
      <c r="B75" s="224">
        <f t="shared" si="0"/>
        <v>24</v>
      </c>
      <c r="C75" s="20"/>
      <c r="D75" s="20"/>
      <c r="E75" s="20"/>
      <c r="F75" s="20"/>
      <c r="G75" s="20"/>
      <c r="H75" s="20"/>
      <c r="I75" s="20"/>
      <c r="J75" s="20"/>
      <c r="K75" s="20"/>
      <c r="L75" s="20"/>
      <c r="M75" s="20"/>
      <c r="N75" s="20"/>
      <c r="O75" s="20"/>
      <c r="P75" s="20"/>
      <c r="Q75" s="20"/>
      <c r="R75" s="20"/>
      <c r="S75" s="20"/>
      <c r="T75" s="20"/>
      <c r="U75" s="20"/>
      <c r="V75" s="20"/>
      <c r="W75" s="20"/>
      <c r="X75" s="20"/>
      <c r="Y75" s="20"/>
      <c r="Z75" s="22"/>
      <c r="AA75" s="163"/>
      <c r="AB75" s="224">
        <f t="shared" si="1"/>
        <v>24</v>
      </c>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2"/>
    </row>
    <row r="76" spans="1:52" s="164" customFormat="1" ht="14.25" customHeight="1" x14ac:dyDescent="0.2">
      <c r="A76" s="105"/>
      <c r="B76" s="224">
        <f t="shared" si="0"/>
        <v>25</v>
      </c>
      <c r="C76" s="20"/>
      <c r="D76" s="20"/>
      <c r="E76" s="20"/>
      <c r="F76" s="20"/>
      <c r="G76" s="20"/>
      <c r="H76" s="20"/>
      <c r="I76" s="20"/>
      <c r="J76" s="20"/>
      <c r="K76" s="20"/>
      <c r="L76" s="20"/>
      <c r="M76" s="20"/>
      <c r="N76" s="20"/>
      <c r="O76" s="20"/>
      <c r="P76" s="20"/>
      <c r="Q76" s="20"/>
      <c r="R76" s="20"/>
      <c r="S76" s="20"/>
      <c r="T76" s="20"/>
      <c r="U76" s="20"/>
      <c r="V76" s="20"/>
      <c r="W76" s="20"/>
      <c r="X76" s="20"/>
      <c r="Y76" s="20"/>
      <c r="Z76" s="22"/>
      <c r="AA76" s="163"/>
      <c r="AB76" s="224">
        <f t="shared" si="1"/>
        <v>25</v>
      </c>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2"/>
    </row>
    <row r="77" spans="1:52" s="164" customFormat="1" ht="14.25" customHeight="1" x14ac:dyDescent="0.2">
      <c r="A77" s="105"/>
      <c r="B77" s="224">
        <f t="shared" si="0"/>
        <v>26</v>
      </c>
      <c r="C77" s="20"/>
      <c r="D77" s="20"/>
      <c r="E77" s="20"/>
      <c r="F77" s="20"/>
      <c r="G77" s="20"/>
      <c r="H77" s="20"/>
      <c r="I77" s="20"/>
      <c r="J77" s="20"/>
      <c r="K77" s="20"/>
      <c r="L77" s="20"/>
      <c r="M77" s="20"/>
      <c r="N77" s="20"/>
      <c r="O77" s="20"/>
      <c r="P77" s="20"/>
      <c r="Q77" s="20"/>
      <c r="R77" s="20"/>
      <c r="S77" s="20"/>
      <c r="T77" s="20"/>
      <c r="U77" s="20"/>
      <c r="V77" s="20"/>
      <c r="W77" s="20"/>
      <c r="X77" s="20"/>
      <c r="Y77" s="20"/>
      <c r="Z77" s="22"/>
      <c r="AA77" s="163"/>
      <c r="AB77" s="224">
        <f t="shared" si="1"/>
        <v>26</v>
      </c>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2"/>
    </row>
    <row r="78" spans="1:52" s="164" customFormat="1" ht="14.25" customHeight="1" x14ac:dyDescent="0.2">
      <c r="A78" s="105"/>
      <c r="B78" s="224">
        <f t="shared" si="0"/>
        <v>27</v>
      </c>
      <c r="C78" s="20"/>
      <c r="D78" s="20"/>
      <c r="E78" s="20"/>
      <c r="F78" s="20"/>
      <c r="G78" s="20"/>
      <c r="H78" s="20"/>
      <c r="I78" s="20"/>
      <c r="J78" s="20"/>
      <c r="K78" s="20"/>
      <c r="L78" s="20"/>
      <c r="M78" s="20"/>
      <c r="N78" s="20"/>
      <c r="O78" s="20"/>
      <c r="P78" s="20"/>
      <c r="Q78" s="20"/>
      <c r="R78" s="20"/>
      <c r="S78" s="20"/>
      <c r="T78" s="20"/>
      <c r="U78" s="20"/>
      <c r="V78" s="20"/>
      <c r="W78" s="20"/>
      <c r="X78" s="20"/>
      <c r="Y78" s="20"/>
      <c r="Z78" s="22"/>
      <c r="AA78" s="163"/>
      <c r="AB78" s="224">
        <f t="shared" si="1"/>
        <v>27</v>
      </c>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2"/>
    </row>
    <row r="79" spans="1:52" s="164" customFormat="1" ht="14.25" customHeight="1" x14ac:dyDescent="0.2">
      <c r="A79" s="105"/>
      <c r="B79" s="224">
        <f t="shared" si="0"/>
        <v>28</v>
      </c>
      <c r="C79" s="20"/>
      <c r="D79" s="20"/>
      <c r="E79" s="20"/>
      <c r="F79" s="20"/>
      <c r="G79" s="20"/>
      <c r="H79" s="20"/>
      <c r="I79" s="20"/>
      <c r="J79" s="20"/>
      <c r="K79" s="20"/>
      <c r="L79" s="20"/>
      <c r="M79" s="20"/>
      <c r="N79" s="20"/>
      <c r="O79" s="20"/>
      <c r="P79" s="20"/>
      <c r="Q79" s="20"/>
      <c r="R79" s="20"/>
      <c r="S79" s="20"/>
      <c r="T79" s="20"/>
      <c r="U79" s="20"/>
      <c r="V79" s="20"/>
      <c r="W79" s="20"/>
      <c r="X79" s="20"/>
      <c r="Y79" s="20"/>
      <c r="Z79" s="22"/>
      <c r="AA79" s="163"/>
      <c r="AB79" s="224">
        <f t="shared" si="1"/>
        <v>28</v>
      </c>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2"/>
    </row>
    <row r="80" spans="1:52" s="164" customFormat="1" ht="14.25" customHeight="1" x14ac:dyDescent="0.2">
      <c r="A80" s="105"/>
      <c r="B80" s="224">
        <f t="shared" si="0"/>
        <v>29</v>
      </c>
      <c r="C80" s="20"/>
      <c r="D80" s="20"/>
      <c r="E80" s="20"/>
      <c r="F80" s="20"/>
      <c r="G80" s="20"/>
      <c r="H80" s="20"/>
      <c r="I80" s="20"/>
      <c r="J80" s="20"/>
      <c r="K80" s="20"/>
      <c r="L80" s="20"/>
      <c r="M80" s="20"/>
      <c r="N80" s="20"/>
      <c r="O80" s="20"/>
      <c r="P80" s="20"/>
      <c r="Q80" s="20"/>
      <c r="R80" s="20"/>
      <c r="S80" s="20"/>
      <c r="T80" s="20"/>
      <c r="U80" s="20"/>
      <c r="V80" s="20"/>
      <c r="W80" s="20"/>
      <c r="X80" s="20"/>
      <c r="Y80" s="20"/>
      <c r="Z80" s="22"/>
      <c r="AA80" s="163"/>
      <c r="AB80" s="224">
        <f t="shared" si="1"/>
        <v>29</v>
      </c>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2"/>
    </row>
    <row r="81" spans="1:52" s="164" customFormat="1" ht="14.25" customHeight="1" x14ac:dyDescent="0.2">
      <c r="A81" s="105"/>
      <c r="B81" s="224">
        <f t="shared" si="0"/>
        <v>30</v>
      </c>
      <c r="C81" s="20"/>
      <c r="D81" s="20"/>
      <c r="E81" s="20"/>
      <c r="F81" s="20"/>
      <c r="G81" s="20"/>
      <c r="H81" s="20"/>
      <c r="I81" s="20"/>
      <c r="J81" s="20"/>
      <c r="K81" s="20"/>
      <c r="L81" s="20"/>
      <c r="M81" s="20"/>
      <c r="N81" s="20"/>
      <c r="O81" s="20"/>
      <c r="P81" s="20"/>
      <c r="Q81" s="20"/>
      <c r="R81" s="20"/>
      <c r="S81" s="20"/>
      <c r="T81" s="20"/>
      <c r="U81" s="20"/>
      <c r="V81" s="20"/>
      <c r="W81" s="20"/>
      <c r="X81" s="20"/>
      <c r="Y81" s="20"/>
      <c r="Z81" s="22"/>
      <c r="AA81" s="163"/>
      <c r="AB81" s="224">
        <f t="shared" si="1"/>
        <v>30</v>
      </c>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2"/>
    </row>
    <row r="82" spans="1:52" s="164" customFormat="1" ht="14.25" customHeight="1" x14ac:dyDescent="0.2">
      <c r="A82" s="105"/>
      <c r="B82" s="224">
        <f t="shared" si="0"/>
        <v>31</v>
      </c>
      <c r="C82" s="20"/>
      <c r="D82" s="20"/>
      <c r="E82" s="20"/>
      <c r="F82" s="20"/>
      <c r="G82" s="20"/>
      <c r="H82" s="20"/>
      <c r="I82" s="20"/>
      <c r="J82" s="20"/>
      <c r="K82" s="20"/>
      <c r="L82" s="20"/>
      <c r="M82" s="20"/>
      <c r="N82" s="20"/>
      <c r="O82" s="20"/>
      <c r="P82" s="20"/>
      <c r="Q82" s="20"/>
      <c r="R82" s="20"/>
      <c r="S82" s="20"/>
      <c r="T82" s="20"/>
      <c r="U82" s="20"/>
      <c r="V82" s="20"/>
      <c r="W82" s="20"/>
      <c r="X82" s="20"/>
      <c r="Y82" s="20"/>
      <c r="Z82" s="22"/>
      <c r="AA82" s="163"/>
      <c r="AB82" s="224">
        <f t="shared" si="1"/>
        <v>31</v>
      </c>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2"/>
    </row>
    <row r="83" spans="1:52" s="164" customFormat="1" ht="14.25" customHeight="1" x14ac:dyDescent="0.2">
      <c r="A83" s="105"/>
      <c r="B83" s="224">
        <f t="shared" si="0"/>
        <v>32</v>
      </c>
      <c r="C83" s="20"/>
      <c r="D83" s="20"/>
      <c r="E83" s="20"/>
      <c r="F83" s="20"/>
      <c r="G83" s="20"/>
      <c r="H83" s="20"/>
      <c r="I83" s="20"/>
      <c r="J83" s="20"/>
      <c r="K83" s="20"/>
      <c r="L83" s="20"/>
      <c r="M83" s="20"/>
      <c r="N83" s="20"/>
      <c r="O83" s="20"/>
      <c r="P83" s="20"/>
      <c r="Q83" s="20"/>
      <c r="R83" s="20"/>
      <c r="S83" s="20"/>
      <c r="T83" s="20"/>
      <c r="U83" s="20"/>
      <c r="V83" s="20"/>
      <c r="W83" s="20"/>
      <c r="X83" s="20"/>
      <c r="Y83" s="20"/>
      <c r="Z83" s="22"/>
      <c r="AA83" s="163"/>
      <c r="AB83" s="224">
        <f t="shared" si="1"/>
        <v>32</v>
      </c>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2"/>
    </row>
    <row r="84" spans="1:52" s="164" customFormat="1" ht="14.25" customHeight="1" x14ac:dyDescent="0.2">
      <c r="A84" s="105"/>
      <c r="B84" s="224">
        <f t="shared" si="0"/>
        <v>33</v>
      </c>
      <c r="C84" s="20"/>
      <c r="D84" s="20"/>
      <c r="E84" s="20"/>
      <c r="F84" s="20"/>
      <c r="G84" s="20"/>
      <c r="H84" s="20"/>
      <c r="I84" s="20"/>
      <c r="J84" s="20"/>
      <c r="K84" s="20"/>
      <c r="L84" s="20"/>
      <c r="M84" s="20"/>
      <c r="N84" s="20"/>
      <c r="O84" s="20"/>
      <c r="P84" s="20"/>
      <c r="Q84" s="20"/>
      <c r="R84" s="20"/>
      <c r="S84" s="20"/>
      <c r="T84" s="20"/>
      <c r="U84" s="20"/>
      <c r="V84" s="20"/>
      <c r="W84" s="20"/>
      <c r="X84" s="20"/>
      <c r="Y84" s="20"/>
      <c r="Z84" s="22"/>
      <c r="AA84" s="163"/>
      <c r="AB84" s="224">
        <f t="shared" si="1"/>
        <v>33</v>
      </c>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2"/>
    </row>
    <row r="85" spans="1:52" s="164" customFormat="1" ht="14.25" customHeight="1" x14ac:dyDescent="0.2">
      <c r="A85" s="105"/>
      <c r="B85" s="224">
        <f t="shared" si="0"/>
        <v>34</v>
      </c>
      <c r="C85" s="20"/>
      <c r="D85" s="20"/>
      <c r="E85" s="20"/>
      <c r="F85" s="20"/>
      <c r="G85" s="20"/>
      <c r="H85" s="20"/>
      <c r="I85" s="20"/>
      <c r="J85" s="20"/>
      <c r="K85" s="20"/>
      <c r="L85" s="20"/>
      <c r="M85" s="20"/>
      <c r="N85" s="20"/>
      <c r="O85" s="20"/>
      <c r="P85" s="20"/>
      <c r="Q85" s="20"/>
      <c r="R85" s="20"/>
      <c r="S85" s="20"/>
      <c r="T85" s="20"/>
      <c r="U85" s="20"/>
      <c r="V85" s="20"/>
      <c r="W85" s="20"/>
      <c r="X85" s="20"/>
      <c r="Y85" s="20"/>
      <c r="Z85" s="22"/>
      <c r="AA85" s="163"/>
      <c r="AB85" s="224">
        <f t="shared" si="1"/>
        <v>34</v>
      </c>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2"/>
    </row>
    <row r="86" spans="1:52" s="164" customFormat="1" ht="14.25" customHeight="1" x14ac:dyDescent="0.2">
      <c r="A86" s="105"/>
      <c r="B86" s="224">
        <f t="shared" si="0"/>
        <v>35</v>
      </c>
      <c r="C86" s="20"/>
      <c r="D86" s="20"/>
      <c r="E86" s="20"/>
      <c r="F86" s="20"/>
      <c r="G86" s="20"/>
      <c r="H86" s="20"/>
      <c r="I86" s="20"/>
      <c r="J86" s="20"/>
      <c r="K86" s="20"/>
      <c r="L86" s="20"/>
      <c r="M86" s="20"/>
      <c r="N86" s="20"/>
      <c r="O86" s="20"/>
      <c r="P86" s="20"/>
      <c r="Q86" s="20"/>
      <c r="R86" s="20"/>
      <c r="S86" s="20"/>
      <c r="T86" s="20"/>
      <c r="U86" s="20"/>
      <c r="V86" s="20"/>
      <c r="W86" s="20"/>
      <c r="X86" s="20"/>
      <c r="Y86" s="20"/>
      <c r="Z86" s="22"/>
      <c r="AA86" s="163"/>
      <c r="AB86" s="224">
        <f t="shared" si="1"/>
        <v>35</v>
      </c>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2"/>
    </row>
    <row r="87" spans="1:52" s="164" customFormat="1" ht="14.25" customHeight="1" x14ac:dyDescent="0.2">
      <c r="A87" s="105"/>
      <c r="B87" s="224">
        <f t="shared" si="0"/>
        <v>36</v>
      </c>
      <c r="C87" s="20"/>
      <c r="D87" s="20"/>
      <c r="E87" s="20"/>
      <c r="F87" s="20"/>
      <c r="G87" s="20"/>
      <c r="H87" s="20"/>
      <c r="I87" s="20"/>
      <c r="J87" s="20"/>
      <c r="K87" s="20"/>
      <c r="L87" s="20"/>
      <c r="M87" s="20"/>
      <c r="N87" s="20"/>
      <c r="O87" s="20"/>
      <c r="P87" s="20"/>
      <c r="Q87" s="20"/>
      <c r="R87" s="20"/>
      <c r="S87" s="20"/>
      <c r="T87" s="20"/>
      <c r="U87" s="20"/>
      <c r="V87" s="20"/>
      <c r="W87" s="20"/>
      <c r="X87" s="20"/>
      <c r="Y87" s="20"/>
      <c r="Z87" s="22"/>
      <c r="AA87" s="163"/>
      <c r="AB87" s="224">
        <f t="shared" si="1"/>
        <v>36</v>
      </c>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2"/>
    </row>
    <row r="88" spans="1:52" s="164" customFormat="1" ht="14.25" customHeight="1" x14ac:dyDescent="0.2">
      <c r="A88" s="105"/>
      <c r="B88" s="224">
        <f t="shared" si="0"/>
        <v>37</v>
      </c>
      <c r="C88" s="20"/>
      <c r="D88" s="20"/>
      <c r="E88" s="20"/>
      <c r="F88" s="20"/>
      <c r="G88" s="20"/>
      <c r="H88" s="20"/>
      <c r="I88" s="20"/>
      <c r="J88" s="20"/>
      <c r="K88" s="20"/>
      <c r="L88" s="20"/>
      <c r="M88" s="20"/>
      <c r="N88" s="20"/>
      <c r="O88" s="20"/>
      <c r="P88" s="20"/>
      <c r="Q88" s="20"/>
      <c r="R88" s="20"/>
      <c r="S88" s="20"/>
      <c r="T88" s="20"/>
      <c r="U88" s="20"/>
      <c r="V88" s="20"/>
      <c r="W88" s="20"/>
      <c r="X88" s="20"/>
      <c r="Y88" s="20"/>
      <c r="Z88" s="22"/>
      <c r="AA88" s="163"/>
      <c r="AB88" s="224">
        <f t="shared" si="1"/>
        <v>37</v>
      </c>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2"/>
    </row>
    <row r="89" spans="1:52" s="164" customFormat="1" ht="14.25" customHeight="1" x14ac:dyDescent="0.2">
      <c r="A89" s="105"/>
      <c r="B89" s="224">
        <f t="shared" si="0"/>
        <v>38</v>
      </c>
      <c r="C89" s="20"/>
      <c r="D89" s="20"/>
      <c r="E89" s="20"/>
      <c r="F89" s="20"/>
      <c r="G89" s="20"/>
      <c r="H89" s="20"/>
      <c r="I89" s="20"/>
      <c r="J89" s="20"/>
      <c r="K89" s="20"/>
      <c r="L89" s="20"/>
      <c r="M89" s="20"/>
      <c r="N89" s="20"/>
      <c r="O89" s="20"/>
      <c r="P89" s="20"/>
      <c r="Q89" s="20"/>
      <c r="R89" s="20"/>
      <c r="S89" s="20"/>
      <c r="T89" s="20"/>
      <c r="U89" s="20"/>
      <c r="V89" s="20"/>
      <c r="W89" s="20"/>
      <c r="X89" s="20"/>
      <c r="Y89" s="20"/>
      <c r="Z89" s="22"/>
      <c r="AA89" s="163"/>
      <c r="AB89" s="224">
        <f t="shared" si="1"/>
        <v>38</v>
      </c>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2"/>
    </row>
    <row r="90" spans="1:52" s="164" customFormat="1" ht="14.25" customHeight="1" x14ac:dyDescent="0.2">
      <c r="A90" s="105"/>
      <c r="B90" s="224">
        <f t="shared" si="0"/>
        <v>39</v>
      </c>
      <c r="C90" s="20"/>
      <c r="D90" s="20"/>
      <c r="E90" s="20"/>
      <c r="F90" s="20"/>
      <c r="G90" s="20"/>
      <c r="H90" s="20"/>
      <c r="I90" s="20"/>
      <c r="J90" s="20"/>
      <c r="K90" s="20"/>
      <c r="L90" s="20"/>
      <c r="M90" s="20"/>
      <c r="N90" s="20"/>
      <c r="O90" s="20"/>
      <c r="P90" s="20"/>
      <c r="Q90" s="20"/>
      <c r="R90" s="20"/>
      <c r="S90" s="20"/>
      <c r="T90" s="20"/>
      <c r="U90" s="20"/>
      <c r="V90" s="20"/>
      <c r="W90" s="20"/>
      <c r="X90" s="20"/>
      <c r="Y90" s="20"/>
      <c r="Z90" s="22"/>
      <c r="AA90" s="163"/>
      <c r="AB90" s="224">
        <f t="shared" si="1"/>
        <v>39</v>
      </c>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2"/>
    </row>
    <row r="91" spans="1:52" s="164" customFormat="1" ht="14.25" customHeight="1" x14ac:dyDescent="0.2">
      <c r="A91" s="105"/>
      <c r="B91" s="224">
        <f t="shared" si="0"/>
        <v>40</v>
      </c>
      <c r="C91" s="20"/>
      <c r="D91" s="20"/>
      <c r="E91" s="20"/>
      <c r="F91" s="20"/>
      <c r="G91" s="20"/>
      <c r="H91" s="20"/>
      <c r="I91" s="20"/>
      <c r="J91" s="20"/>
      <c r="K91" s="20"/>
      <c r="L91" s="20"/>
      <c r="M91" s="20"/>
      <c r="N91" s="20"/>
      <c r="O91" s="20"/>
      <c r="P91" s="20"/>
      <c r="Q91" s="20"/>
      <c r="R91" s="20"/>
      <c r="S91" s="20"/>
      <c r="T91" s="20"/>
      <c r="U91" s="20"/>
      <c r="V91" s="20"/>
      <c r="W91" s="20"/>
      <c r="X91" s="20"/>
      <c r="Y91" s="20"/>
      <c r="Z91" s="22"/>
      <c r="AA91" s="163"/>
      <c r="AB91" s="224">
        <f t="shared" si="1"/>
        <v>40</v>
      </c>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2"/>
    </row>
    <row r="92" spans="1:52" s="164" customFormat="1" ht="14.25" customHeight="1" x14ac:dyDescent="0.2">
      <c r="A92" s="105"/>
      <c r="B92" s="224">
        <f t="shared" si="0"/>
        <v>41</v>
      </c>
      <c r="C92" s="20"/>
      <c r="D92" s="20"/>
      <c r="E92" s="20"/>
      <c r="F92" s="20"/>
      <c r="G92" s="20"/>
      <c r="H92" s="20"/>
      <c r="I92" s="20"/>
      <c r="J92" s="20"/>
      <c r="K92" s="20"/>
      <c r="L92" s="20"/>
      <c r="M92" s="20"/>
      <c r="N92" s="20"/>
      <c r="O92" s="20"/>
      <c r="P92" s="20"/>
      <c r="Q92" s="20"/>
      <c r="R92" s="20"/>
      <c r="S92" s="20"/>
      <c r="T92" s="20"/>
      <c r="U92" s="20"/>
      <c r="V92" s="20"/>
      <c r="W92" s="20"/>
      <c r="X92" s="20"/>
      <c r="Y92" s="20"/>
      <c r="Z92" s="22"/>
      <c r="AA92" s="163"/>
      <c r="AB92" s="224">
        <f t="shared" si="1"/>
        <v>41</v>
      </c>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2"/>
    </row>
    <row r="93" spans="1:52" s="164" customFormat="1" ht="14.25" customHeight="1" x14ac:dyDescent="0.2">
      <c r="A93" s="105"/>
      <c r="B93" s="224">
        <f t="shared" si="0"/>
        <v>42</v>
      </c>
      <c r="C93" s="20"/>
      <c r="D93" s="20"/>
      <c r="E93" s="20"/>
      <c r="F93" s="20"/>
      <c r="G93" s="20"/>
      <c r="H93" s="20"/>
      <c r="I93" s="20"/>
      <c r="J93" s="20"/>
      <c r="K93" s="20"/>
      <c r="L93" s="20"/>
      <c r="M93" s="20"/>
      <c r="N93" s="20"/>
      <c r="O93" s="20"/>
      <c r="P93" s="20"/>
      <c r="Q93" s="20"/>
      <c r="R93" s="20"/>
      <c r="S93" s="20"/>
      <c r="T93" s="20"/>
      <c r="U93" s="20"/>
      <c r="V93" s="20"/>
      <c r="W93" s="20"/>
      <c r="X93" s="20"/>
      <c r="Y93" s="20"/>
      <c r="Z93" s="22"/>
      <c r="AA93" s="163"/>
      <c r="AB93" s="224">
        <f t="shared" si="1"/>
        <v>42</v>
      </c>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2"/>
    </row>
    <row r="94" spans="1:52" s="164" customFormat="1" ht="14.25" customHeight="1" x14ac:dyDescent="0.2">
      <c r="A94" s="105"/>
      <c r="B94" s="224">
        <f t="shared" si="0"/>
        <v>43</v>
      </c>
      <c r="C94" s="20"/>
      <c r="D94" s="20"/>
      <c r="E94" s="20"/>
      <c r="F94" s="20"/>
      <c r="G94" s="20"/>
      <c r="H94" s="20"/>
      <c r="I94" s="20"/>
      <c r="J94" s="20"/>
      <c r="K94" s="20"/>
      <c r="L94" s="20"/>
      <c r="M94" s="20"/>
      <c r="N94" s="20"/>
      <c r="O94" s="20"/>
      <c r="P94" s="20"/>
      <c r="Q94" s="20"/>
      <c r="R94" s="20"/>
      <c r="S94" s="20"/>
      <c r="T94" s="20"/>
      <c r="U94" s="20"/>
      <c r="V94" s="20"/>
      <c r="W94" s="20"/>
      <c r="X94" s="20"/>
      <c r="Y94" s="20"/>
      <c r="Z94" s="22"/>
      <c r="AA94" s="163"/>
      <c r="AB94" s="224">
        <f t="shared" si="1"/>
        <v>43</v>
      </c>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2"/>
    </row>
    <row r="95" spans="1:52" s="164" customFormat="1" ht="14.25" customHeight="1" x14ac:dyDescent="0.2">
      <c r="A95" s="105"/>
      <c r="B95" s="224">
        <f t="shared" si="0"/>
        <v>44</v>
      </c>
      <c r="C95" s="20"/>
      <c r="D95" s="20"/>
      <c r="E95" s="20"/>
      <c r="F95" s="20"/>
      <c r="G95" s="20"/>
      <c r="H95" s="20"/>
      <c r="I95" s="20"/>
      <c r="J95" s="20"/>
      <c r="K95" s="20"/>
      <c r="L95" s="20"/>
      <c r="M95" s="20"/>
      <c r="N95" s="20"/>
      <c r="O95" s="20"/>
      <c r="P95" s="20"/>
      <c r="Q95" s="20"/>
      <c r="R95" s="20"/>
      <c r="S95" s="20"/>
      <c r="T95" s="20"/>
      <c r="U95" s="20"/>
      <c r="V95" s="20"/>
      <c r="W95" s="20"/>
      <c r="X95" s="20"/>
      <c r="Y95" s="20"/>
      <c r="Z95" s="22"/>
      <c r="AA95" s="163"/>
      <c r="AB95" s="224">
        <f t="shared" si="1"/>
        <v>44</v>
      </c>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2"/>
    </row>
    <row r="96" spans="1:52" s="164" customFormat="1" ht="14.25" customHeight="1" x14ac:dyDescent="0.2">
      <c r="A96" s="105"/>
      <c r="B96" s="224">
        <f t="shared" si="0"/>
        <v>45</v>
      </c>
      <c r="C96" s="20"/>
      <c r="D96" s="20"/>
      <c r="E96" s="20"/>
      <c r="F96" s="20"/>
      <c r="G96" s="20"/>
      <c r="H96" s="20"/>
      <c r="I96" s="20"/>
      <c r="J96" s="20"/>
      <c r="K96" s="20"/>
      <c r="L96" s="20"/>
      <c r="M96" s="20"/>
      <c r="N96" s="20"/>
      <c r="O96" s="20"/>
      <c r="P96" s="20"/>
      <c r="Q96" s="20"/>
      <c r="R96" s="20"/>
      <c r="S96" s="20"/>
      <c r="T96" s="20"/>
      <c r="U96" s="20"/>
      <c r="V96" s="20"/>
      <c r="W96" s="20"/>
      <c r="X96" s="20"/>
      <c r="Y96" s="20"/>
      <c r="Z96" s="22"/>
      <c r="AA96" s="163"/>
      <c r="AB96" s="224">
        <f t="shared" si="1"/>
        <v>45</v>
      </c>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2"/>
    </row>
    <row r="97" spans="1:52" s="164" customFormat="1" ht="14.25" customHeight="1" x14ac:dyDescent="0.2">
      <c r="A97" s="105"/>
      <c r="B97" s="224">
        <f t="shared" si="0"/>
        <v>46</v>
      </c>
      <c r="C97" s="20"/>
      <c r="D97" s="20"/>
      <c r="E97" s="20"/>
      <c r="F97" s="20"/>
      <c r="G97" s="20"/>
      <c r="H97" s="20"/>
      <c r="I97" s="20"/>
      <c r="J97" s="20"/>
      <c r="K97" s="20"/>
      <c r="L97" s="20"/>
      <c r="M97" s="20"/>
      <c r="N97" s="20"/>
      <c r="O97" s="20"/>
      <c r="P97" s="20"/>
      <c r="Q97" s="20"/>
      <c r="R97" s="20"/>
      <c r="S97" s="20"/>
      <c r="T97" s="20"/>
      <c r="U97" s="20"/>
      <c r="V97" s="20"/>
      <c r="W97" s="20"/>
      <c r="X97" s="20"/>
      <c r="Y97" s="20"/>
      <c r="Z97" s="22"/>
      <c r="AA97" s="163"/>
      <c r="AB97" s="224">
        <f t="shared" si="1"/>
        <v>46</v>
      </c>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2"/>
    </row>
    <row r="98" spans="1:52" s="164" customFormat="1" ht="14.25" customHeight="1" x14ac:dyDescent="0.2">
      <c r="A98" s="105"/>
      <c r="B98" s="224">
        <f t="shared" si="0"/>
        <v>47</v>
      </c>
      <c r="C98" s="20"/>
      <c r="D98" s="20"/>
      <c r="E98" s="20"/>
      <c r="F98" s="20"/>
      <c r="G98" s="20"/>
      <c r="H98" s="20"/>
      <c r="I98" s="20"/>
      <c r="J98" s="20"/>
      <c r="K98" s="20"/>
      <c r="L98" s="20"/>
      <c r="M98" s="20"/>
      <c r="N98" s="20"/>
      <c r="O98" s="20"/>
      <c r="P98" s="20"/>
      <c r="Q98" s="20"/>
      <c r="R98" s="20"/>
      <c r="S98" s="20"/>
      <c r="T98" s="20"/>
      <c r="U98" s="20"/>
      <c r="V98" s="20"/>
      <c r="W98" s="20"/>
      <c r="X98" s="20"/>
      <c r="Y98" s="20"/>
      <c r="Z98" s="22"/>
      <c r="AA98" s="163"/>
      <c r="AB98" s="224">
        <f t="shared" si="1"/>
        <v>47</v>
      </c>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2"/>
    </row>
    <row r="99" spans="1:52" s="164" customFormat="1" ht="14.25" customHeight="1" x14ac:dyDescent="0.2">
      <c r="A99" s="105"/>
      <c r="B99" s="224">
        <f t="shared" si="0"/>
        <v>48</v>
      </c>
      <c r="C99" s="20"/>
      <c r="D99" s="20"/>
      <c r="E99" s="20"/>
      <c r="F99" s="20"/>
      <c r="G99" s="20"/>
      <c r="H99" s="20"/>
      <c r="I99" s="20"/>
      <c r="J99" s="20"/>
      <c r="K99" s="20"/>
      <c r="L99" s="20"/>
      <c r="M99" s="20"/>
      <c r="N99" s="20"/>
      <c r="O99" s="20"/>
      <c r="P99" s="20"/>
      <c r="Q99" s="20"/>
      <c r="R99" s="20"/>
      <c r="S99" s="20"/>
      <c r="T99" s="20"/>
      <c r="U99" s="20"/>
      <c r="V99" s="20"/>
      <c r="W99" s="20"/>
      <c r="X99" s="20"/>
      <c r="Y99" s="20"/>
      <c r="Z99" s="22"/>
      <c r="AA99" s="163"/>
      <c r="AB99" s="224">
        <f t="shared" si="1"/>
        <v>48</v>
      </c>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2"/>
    </row>
    <row r="100" spans="1:52" s="164" customFormat="1" ht="14.25" customHeight="1" x14ac:dyDescent="0.2">
      <c r="A100" s="105"/>
      <c r="B100" s="224">
        <f t="shared" si="0"/>
        <v>49</v>
      </c>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2"/>
      <c r="AA100" s="163"/>
      <c r="AB100" s="224">
        <f t="shared" si="1"/>
        <v>49</v>
      </c>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2"/>
    </row>
    <row r="101" spans="1:52" s="164" customFormat="1" ht="14.25" customHeight="1" x14ac:dyDescent="0.2">
      <c r="A101" s="105"/>
      <c r="B101" s="224">
        <f t="shared" si="0"/>
        <v>50</v>
      </c>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2"/>
      <c r="AA101" s="163"/>
      <c r="AB101" s="224">
        <f t="shared" si="1"/>
        <v>50</v>
      </c>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2"/>
    </row>
    <row r="102" spans="1:52" s="164" customFormat="1" ht="14.25" customHeight="1" x14ac:dyDescent="0.2">
      <c r="A102" s="105"/>
      <c r="B102" s="224">
        <f t="shared" si="0"/>
        <v>51</v>
      </c>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2"/>
      <c r="AA102" s="163"/>
      <c r="AB102" s="224">
        <f t="shared" si="1"/>
        <v>51</v>
      </c>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2"/>
    </row>
    <row r="103" spans="1:52" s="164" customFormat="1" ht="14.25" customHeight="1" x14ac:dyDescent="0.2">
      <c r="A103" s="105"/>
      <c r="B103" s="224">
        <f t="shared" si="0"/>
        <v>52</v>
      </c>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2"/>
      <c r="AA103" s="163"/>
      <c r="AB103" s="224">
        <f t="shared" si="1"/>
        <v>52</v>
      </c>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2"/>
    </row>
    <row r="104" spans="1:52" s="164" customFormat="1" ht="14.25" customHeight="1" x14ac:dyDescent="0.2">
      <c r="A104" s="105"/>
      <c r="B104" s="224">
        <f t="shared" si="0"/>
        <v>53</v>
      </c>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2"/>
      <c r="AA104" s="163"/>
      <c r="AB104" s="224">
        <f t="shared" si="1"/>
        <v>53</v>
      </c>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2"/>
    </row>
    <row r="105" spans="1:52" s="164" customFormat="1" ht="14.25" customHeight="1" x14ac:dyDescent="0.2">
      <c r="A105" s="105"/>
      <c r="B105" s="224">
        <f t="shared" si="0"/>
        <v>54</v>
      </c>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2"/>
      <c r="AA105" s="163"/>
      <c r="AB105" s="224">
        <f t="shared" si="1"/>
        <v>54</v>
      </c>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2"/>
    </row>
    <row r="106" spans="1:52" s="164" customFormat="1" ht="14.25" customHeight="1" x14ac:dyDescent="0.2">
      <c r="A106" s="105"/>
      <c r="B106" s="224">
        <f t="shared" si="0"/>
        <v>55</v>
      </c>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2"/>
      <c r="AA106" s="163"/>
      <c r="AB106" s="224">
        <f t="shared" si="1"/>
        <v>55</v>
      </c>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2"/>
    </row>
    <row r="107" spans="1:52" s="164" customFormat="1" ht="14.25" customHeight="1" x14ac:dyDescent="0.2">
      <c r="A107" s="105"/>
      <c r="B107" s="224">
        <f t="shared" si="0"/>
        <v>56</v>
      </c>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2"/>
      <c r="AA107" s="163"/>
      <c r="AB107" s="224">
        <f t="shared" si="1"/>
        <v>56</v>
      </c>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2"/>
    </row>
    <row r="108" spans="1:52" s="164" customFormat="1" ht="14.25" customHeight="1" x14ac:dyDescent="0.2">
      <c r="A108" s="105"/>
      <c r="B108" s="224">
        <f t="shared" si="0"/>
        <v>57</v>
      </c>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2"/>
      <c r="AA108" s="163"/>
      <c r="AB108" s="224">
        <f t="shared" si="1"/>
        <v>57</v>
      </c>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2"/>
    </row>
    <row r="109" spans="1:52" s="164" customFormat="1" ht="14.25" customHeight="1" x14ac:dyDescent="0.2">
      <c r="A109" s="105"/>
      <c r="B109" s="224">
        <f t="shared" si="0"/>
        <v>58</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2"/>
      <c r="AA109" s="163"/>
      <c r="AB109" s="224">
        <f t="shared" si="1"/>
        <v>58</v>
      </c>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2"/>
    </row>
    <row r="110" spans="1:52" s="164" customFormat="1" ht="14.25" customHeight="1" x14ac:dyDescent="0.2">
      <c r="A110" s="105"/>
      <c r="B110" s="224">
        <f t="shared" si="0"/>
        <v>59</v>
      </c>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2"/>
      <c r="AA110" s="163"/>
      <c r="AB110" s="224">
        <f t="shared" si="1"/>
        <v>59</v>
      </c>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2"/>
    </row>
    <row r="111" spans="1:52" s="164" customFormat="1" ht="14.25" customHeight="1" x14ac:dyDescent="0.2">
      <c r="A111" s="105"/>
      <c r="B111" s="224">
        <f t="shared" si="0"/>
        <v>60</v>
      </c>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2"/>
      <c r="AA111" s="163"/>
      <c r="AB111" s="224">
        <f t="shared" si="1"/>
        <v>60</v>
      </c>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2"/>
    </row>
    <row r="112" spans="1:52" s="164" customFormat="1" ht="14.25" customHeight="1" x14ac:dyDescent="0.2">
      <c r="A112" s="105"/>
      <c r="B112" s="224">
        <f t="shared" si="0"/>
        <v>61</v>
      </c>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2"/>
      <c r="AA112" s="163"/>
      <c r="AB112" s="224">
        <f t="shared" si="1"/>
        <v>61</v>
      </c>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2"/>
    </row>
    <row r="113" spans="1:52" s="164" customFormat="1" ht="14.25" customHeight="1" x14ac:dyDescent="0.2">
      <c r="A113" s="105"/>
      <c r="B113" s="224">
        <f t="shared" si="0"/>
        <v>62</v>
      </c>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2"/>
      <c r="AA113" s="163"/>
      <c r="AB113" s="224">
        <f t="shared" si="1"/>
        <v>62</v>
      </c>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2"/>
    </row>
    <row r="114" spans="1:52" s="164" customFormat="1" ht="14.25" customHeight="1" x14ac:dyDescent="0.2">
      <c r="A114" s="105"/>
      <c r="B114" s="224">
        <f t="shared" si="0"/>
        <v>63</v>
      </c>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2"/>
      <c r="AA114" s="163"/>
      <c r="AB114" s="224">
        <f t="shared" si="1"/>
        <v>63</v>
      </c>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2"/>
    </row>
    <row r="115" spans="1:52" s="164" customFormat="1" ht="14.25" customHeight="1" x14ac:dyDescent="0.2">
      <c r="A115" s="105"/>
      <c r="B115" s="224">
        <f t="shared" si="0"/>
        <v>64</v>
      </c>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2"/>
      <c r="AA115" s="163"/>
      <c r="AB115" s="224">
        <f t="shared" si="1"/>
        <v>64</v>
      </c>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2"/>
    </row>
    <row r="116" spans="1:52" s="164" customFormat="1" ht="14.25" customHeight="1" x14ac:dyDescent="0.2">
      <c r="A116" s="105"/>
      <c r="B116" s="224">
        <f t="shared" si="0"/>
        <v>65</v>
      </c>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2"/>
      <c r="AA116" s="163"/>
      <c r="AB116" s="224">
        <f t="shared" si="1"/>
        <v>65</v>
      </c>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2"/>
    </row>
    <row r="117" spans="1:52" s="164" customFormat="1" ht="14.25" customHeight="1" x14ac:dyDescent="0.2">
      <c r="A117" s="105"/>
      <c r="B117" s="224">
        <f t="shared" si="0"/>
        <v>66</v>
      </c>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2"/>
      <c r="AA117" s="163"/>
      <c r="AB117" s="224">
        <f t="shared" si="1"/>
        <v>66</v>
      </c>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2"/>
    </row>
    <row r="118" spans="1:52" s="164" customFormat="1" ht="14.25" customHeight="1" x14ac:dyDescent="0.2">
      <c r="A118" s="105"/>
      <c r="B118" s="224">
        <f t="shared" ref="B118:B181" si="2">B117+1</f>
        <v>67</v>
      </c>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2"/>
      <c r="AA118" s="163"/>
      <c r="AB118" s="224">
        <f t="shared" ref="AB118:AB181" si="3">AB117+1</f>
        <v>67</v>
      </c>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2"/>
    </row>
    <row r="119" spans="1:52" s="164" customFormat="1" ht="14.25" customHeight="1" x14ac:dyDescent="0.2">
      <c r="A119" s="105"/>
      <c r="B119" s="224">
        <f t="shared" si="2"/>
        <v>68</v>
      </c>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2"/>
      <c r="AA119" s="163"/>
      <c r="AB119" s="224">
        <f t="shared" si="3"/>
        <v>68</v>
      </c>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2"/>
    </row>
    <row r="120" spans="1:52" s="164" customFormat="1" ht="14.25" customHeight="1" x14ac:dyDescent="0.2">
      <c r="A120" s="105"/>
      <c r="B120" s="224">
        <f t="shared" si="2"/>
        <v>69</v>
      </c>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2"/>
      <c r="AA120" s="163"/>
      <c r="AB120" s="224">
        <f t="shared" si="3"/>
        <v>69</v>
      </c>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2"/>
    </row>
    <row r="121" spans="1:52" s="164" customFormat="1" ht="14.25" customHeight="1" x14ac:dyDescent="0.2">
      <c r="A121" s="105"/>
      <c r="B121" s="224">
        <f t="shared" si="2"/>
        <v>70</v>
      </c>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2"/>
      <c r="AA121" s="163"/>
      <c r="AB121" s="224">
        <f t="shared" si="3"/>
        <v>70</v>
      </c>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2"/>
    </row>
    <row r="122" spans="1:52" s="164" customFormat="1" ht="14.25" customHeight="1" x14ac:dyDescent="0.2">
      <c r="A122" s="105"/>
      <c r="B122" s="224">
        <f t="shared" si="2"/>
        <v>71</v>
      </c>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2"/>
      <c r="AA122" s="163"/>
      <c r="AB122" s="224">
        <f t="shared" si="3"/>
        <v>71</v>
      </c>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2"/>
    </row>
    <row r="123" spans="1:52" s="164" customFormat="1" ht="14.25" customHeight="1" x14ac:dyDescent="0.2">
      <c r="A123" s="105"/>
      <c r="B123" s="224">
        <f t="shared" si="2"/>
        <v>72</v>
      </c>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2"/>
      <c r="AA123" s="163"/>
      <c r="AB123" s="224">
        <f t="shared" si="3"/>
        <v>72</v>
      </c>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2"/>
    </row>
    <row r="124" spans="1:52" s="164" customFormat="1" ht="14.25" customHeight="1" x14ac:dyDescent="0.2">
      <c r="A124" s="105"/>
      <c r="B124" s="224">
        <f t="shared" si="2"/>
        <v>73</v>
      </c>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2"/>
      <c r="AA124" s="163"/>
      <c r="AB124" s="224">
        <f t="shared" si="3"/>
        <v>73</v>
      </c>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2"/>
    </row>
    <row r="125" spans="1:52" s="164" customFormat="1" ht="14.25" customHeight="1" x14ac:dyDescent="0.2">
      <c r="A125" s="105"/>
      <c r="B125" s="224">
        <f t="shared" si="2"/>
        <v>74</v>
      </c>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2"/>
      <c r="AA125" s="163"/>
      <c r="AB125" s="224">
        <f t="shared" si="3"/>
        <v>74</v>
      </c>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2"/>
    </row>
    <row r="126" spans="1:52" s="164" customFormat="1" ht="14.25" customHeight="1" x14ac:dyDescent="0.2">
      <c r="A126" s="105"/>
      <c r="B126" s="224">
        <f t="shared" si="2"/>
        <v>75</v>
      </c>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2"/>
      <c r="AA126" s="163"/>
      <c r="AB126" s="224">
        <f t="shared" si="3"/>
        <v>75</v>
      </c>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2"/>
    </row>
    <row r="127" spans="1:52" s="164" customFormat="1" ht="14.25" customHeight="1" x14ac:dyDescent="0.2">
      <c r="A127" s="105"/>
      <c r="B127" s="224">
        <f t="shared" si="2"/>
        <v>76</v>
      </c>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2"/>
      <c r="AA127" s="163"/>
      <c r="AB127" s="224">
        <f t="shared" si="3"/>
        <v>76</v>
      </c>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2"/>
    </row>
    <row r="128" spans="1:52" s="164" customFormat="1" ht="14.25" customHeight="1" x14ac:dyDescent="0.2">
      <c r="A128" s="105"/>
      <c r="B128" s="224">
        <f t="shared" si="2"/>
        <v>77</v>
      </c>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2"/>
      <c r="AA128" s="163"/>
      <c r="AB128" s="224">
        <f t="shared" si="3"/>
        <v>77</v>
      </c>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2"/>
    </row>
    <row r="129" spans="1:52" s="164" customFormat="1" ht="14.25" customHeight="1" x14ac:dyDescent="0.2">
      <c r="A129" s="105"/>
      <c r="B129" s="224">
        <f t="shared" si="2"/>
        <v>78</v>
      </c>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2"/>
      <c r="AA129" s="163"/>
      <c r="AB129" s="224">
        <f t="shared" si="3"/>
        <v>78</v>
      </c>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2"/>
    </row>
    <row r="130" spans="1:52" s="164" customFormat="1" ht="14.25" customHeight="1" x14ac:dyDescent="0.2">
      <c r="A130" s="105"/>
      <c r="B130" s="224">
        <f t="shared" si="2"/>
        <v>79</v>
      </c>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2"/>
      <c r="AA130" s="163"/>
      <c r="AB130" s="224">
        <f t="shared" si="3"/>
        <v>79</v>
      </c>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2"/>
    </row>
    <row r="131" spans="1:52" s="164" customFormat="1" ht="14.25" customHeight="1" x14ac:dyDescent="0.2">
      <c r="A131" s="105"/>
      <c r="B131" s="224">
        <f t="shared" si="2"/>
        <v>80</v>
      </c>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2"/>
      <c r="AA131" s="163"/>
      <c r="AB131" s="224">
        <f t="shared" si="3"/>
        <v>80</v>
      </c>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2"/>
    </row>
    <row r="132" spans="1:52" s="164" customFormat="1" ht="14.25" customHeight="1" x14ac:dyDescent="0.2">
      <c r="A132" s="105"/>
      <c r="B132" s="224">
        <f t="shared" si="2"/>
        <v>81</v>
      </c>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2"/>
      <c r="AA132" s="163"/>
      <c r="AB132" s="224">
        <f t="shared" si="3"/>
        <v>81</v>
      </c>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2"/>
    </row>
    <row r="133" spans="1:52" s="164" customFormat="1" ht="14.25" customHeight="1" x14ac:dyDescent="0.2">
      <c r="A133" s="105"/>
      <c r="B133" s="224">
        <f t="shared" si="2"/>
        <v>82</v>
      </c>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2"/>
      <c r="AA133" s="163"/>
      <c r="AB133" s="224">
        <f t="shared" si="3"/>
        <v>82</v>
      </c>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2"/>
    </row>
    <row r="134" spans="1:52" s="164" customFormat="1" ht="14.25" customHeight="1" x14ac:dyDescent="0.2">
      <c r="A134" s="105"/>
      <c r="B134" s="224">
        <f t="shared" si="2"/>
        <v>83</v>
      </c>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2"/>
      <c r="AA134" s="163"/>
      <c r="AB134" s="224">
        <f t="shared" si="3"/>
        <v>83</v>
      </c>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2"/>
    </row>
    <row r="135" spans="1:52" s="164" customFormat="1" ht="14.25" customHeight="1" x14ac:dyDescent="0.2">
      <c r="A135" s="105"/>
      <c r="B135" s="224">
        <f t="shared" si="2"/>
        <v>84</v>
      </c>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2"/>
      <c r="AA135" s="163"/>
      <c r="AB135" s="224">
        <f t="shared" si="3"/>
        <v>84</v>
      </c>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2"/>
    </row>
    <row r="136" spans="1:52" s="164" customFormat="1" ht="14.25" customHeight="1" x14ac:dyDescent="0.2">
      <c r="A136" s="105"/>
      <c r="B136" s="224">
        <f t="shared" si="2"/>
        <v>85</v>
      </c>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2"/>
      <c r="AA136" s="163"/>
      <c r="AB136" s="224">
        <f t="shared" si="3"/>
        <v>85</v>
      </c>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2"/>
    </row>
    <row r="137" spans="1:52" s="164" customFormat="1" ht="14.25" customHeight="1" x14ac:dyDescent="0.2">
      <c r="A137" s="105"/>
      <c r="B137" s="224">
        <f t="shared" si="2"/>
        <v>86</v>
      </c>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2"/>
      <c r="AA137" s="163"/>
      <c r="AB137" s="224">
        <f t="shared" si="3"/>
        <v>86</v>
      </c>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2"/>
    </row>
    <row r="138" spans="1:52" s="164" customFormat="1" ht="14.25" customHeight="1" x14ac:dyDescent="0.2">
      <c r="A138" s="105"/>
      <c r="B138" s="224">
        <f t="shared" si="2"/>
        <v>87</v>
      </c>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2"/>
      <c r="AA138" s="163"/>
      <c r="AB138" s="224">
        <f t="shared" si="3"/>
        <v>87</v>
      </c>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2"/>
    </row>
    <row r="139" spans="1:52" s="164" customFormat="1" ht="14.25" customHeight="1" x14ac:dyDescent="0.2">
      <c r="A139" s="105"/>
      <c r="B139" s="224">
        <f t="shared" si="2"/>
        <v>88</v>
      </c>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2"/>
      <c r="AA139" s="163"/>
      <c r="AB139" s="224">
        <f t="shared" si="3"/>
        <v>88</v>
      </c>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2"/>
    </row>
    <row r="140" spans="1:52" s="164" customFormat="1" ht="14.25" customHeight="1" x14ac:dyDescent="0.2">
      <c r="A140" s="105"/>
      <c r="B140" s="224">
        <f t="shared" si="2"/>
        <v>89</v>
      </c>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2"/>
      <c r="AA140" s="163"/>
      <c r="AB140" s="224">
        <f t="shared" si="3"/>
        <v>89</v>
      </c>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2"/>
    </row>
    <row r="141" spans="1:52" s="164" customFormat="1" ht="14.25" customHeight="1" x14ac:dyDescent="0.2">
      <c r="A141" s="105"/>
      <c r="B141" s="224">
        <f t="shared" si="2"/>
        <v>90</v>
      </c>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2"/>
      <c r="AA141" s="163"/>
      <c r="AB141" s="224">
        <f t="shared" si="3"/>
        <v>90</v>
      </c>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2"/>
    </row>
    <row r="142" spans="1:52" s="164" customFormat="1" ht="14.25" customHeight="1" x14ac:dyDescent="0.2">
      <c r="A142" s="105"/>
      <c r="B142" s="224">
        <f t="shared" si="2"/>
        <v>91</v>
      </c>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2"/>
      <c r="AA142" s="163"/>
      <c r="AB142" s="224">
        <f t="shared" si="3"/>
        <v>91</v>
      </c>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2"/>
    </row>
    <row r="143" spans="1:52" s="164" customFormat="1" ht="14.25" customHeight="1" x14ac:dyDescent="0.2">
      <c r="A143" s="105"/>
      <c r="B143" s="224">
        <f t="shared" si="2"/>
        <v>92</v>
      </c>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2"/>
      <c r="AA143" s="163"/>
      <c r="AB143" s="224">
        <f t="shared" si="3"/>
        <v>92</v>
      </c>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2"/>
    </row>
    <row r="144" spans="1:52" s="164" customFormat="1" ht="14.25" customHeight="1" x14ac:dyDescent="0.2">
      <c r="A144" s="105"/>
      <c r="B144" s="224">
        <f t="shared" si="2"/>
        <v>93</v>
      </c>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2"/>
      <c r="AA144" s="163"/>
      <c r="AB144" s="224">
        <f t="shared" si="3"/>
        <v>93</v>
      </c>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2"/>
    </row>
    <row r="145" spans="1:52" s="164" customFormat="1" ht="14.25" customHeight="1" x14ac:dyDescent="0.2">
      <c r="A145" s="105"/>
      <c r="B145" s="224">
        <f t="shared" si="2"/>
        <v>94</v>
      </c>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2"/>
      <c r="AA145" s="163"/>
      <c r="AB145" s="224">
        <f t="shared" si="3"/>
        <v>94</v>
      </c>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2"/>
    </row>
    <row r="146" spans="1:52" s="164" customFormat="1" ht="14.25" customHeight="1" x14ac:dyDescent="0.2">
      <c r="A146" s="105"/>
      <c r="B146" s="224">
        <f t="shared" si="2"/>
        <v>95</v>
      </c>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2"/>
      <c r="AA146" s="163"/>
      <c r="AB146" s="224">
        <f t="shared" si="3"/>
        <v>95</v>
      </c>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2"/>
    </row>
    <row r="147" spans="1:52" s="164" customFormat="1" ht="14.25" customHeight="1" x14ac:dyDescent="0.2">
      <c r="A147" s="105"/>
      <c r="B147" s="224">
        <f t="shared" si="2"/>
        <v>96</v>
      </c>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2"/>
      <c r="AA147" s="163"/>
      <c r="AB147" s="224">
        <f t="shared" si="3"/>
        <v>96</v>
      </c>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2"/>
    </row>
    <row r="148" spans="1:52" s="164" customFormat="1" ht="14.25" customHeight="1" x14ac:dyDescent="0.2">
      <c r="A148" s="105"/>
      <c r="B148" s="224">
        <f t="shared" si="2"/>
        <v>97</v>
      </c>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2"/>
      <c r="AA148" s="163"/>
      <c r="AB148" s="224">
        <f t="shared" si="3"/>
        <v>97</v>
      </c>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2"/>
    </row>
    <row r="149" spans="1:52" s="164" customFormat="1" ht="14.25" customHeight="1" x14ac:dyDescent="0.2">
      <c r="A149" s="105"/>
      <c r="B149" s="224">
        <f t="shared" si="2"/>
        <v>98</v>
      </c>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2"/>
      <c r="AA149" s="163"/>
      <c r="AB149" s="224">
        <f t="shared" si="3"/>
        <v>98</v>
      </c>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2"/>
    </row>
    <row r="150" spans="1:52" s="164" customFormat="1" ht="14.25" customHeight="1" x14ac:dyDescent="0.2">
      <c r="A150" s="105"/>
      <c r="B150" s="224">
        <f t="shared" si="2"/>
        <v>99</v>
      </c>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2"/>
      <c r="AA150" s="163"/>
      <c r="AB150" s="224">
        <f t="shared" si="3"/>
        <v>99</v>
      </c>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2"/>
    </row>
    <row r="151" spans="1:52" s="164" customFormat="1" ht="14.25" customHeight="1" x14ac:dyDescent="0.2">
      <c r="A151" s="105"/>
      <c r="B151" s="224">
        <f t="shared" si="2"/>
        <v>100</v>
      </c>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2"/>
      <c r="AA151" s="163"/>
      <c r="AB151" s="224">
        <f t="shared" si="3"/>
        <v>100</v>
      </c>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2"/>
    </row>
    <row r="152" spans="1:52" s="164" customFormat="1" ht="14.25" customHeight="1" x14ac:dyDescent="0.2">
      <c r="A152" s="105"/>
      <c r="B152" s="224">
        <f t="shared" si="2"/>
        <v>101</v>
      </c>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2"/>
      <c r="AA152" s="163"/>
      <c r="AB152" s="224">
        <f t="shared" si="3"/>
        <v>101</v>
      </c>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2"/>
    </row>
    <row r="153" spans="1:52" s="164" customFormat="1" ht="14.25" customHeight="1" x14ac:dyDescent="0.2">
      <c r="A153" s="105"/>
      <c r="B153" s="224">
        <f t="shared" si="2"/>
        <v>102</v>
      </c>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2"/>
      <c r="AA153" s="163"/>
      <c r="AB153" s="224">
        <f t="shared" si="3"/>
        <v>102</v>
      </c>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2"/>
    </row>
    <row r="154" spans="1:52" s="164" customFormat="1" ht="14.25" customHeight="1" x14ac:dyDescent="0.2">
      <c r="A154" s="105"/>
      <c r="B154" s="224">
        <f t="shared" si="2"/>
        <v>103</v>
      </c>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2"/>
      <c r="AA154" s="163"/>
      <c r="AB154" s="224">
        <f t="shared" si="3"/>
        <v>103</v>
      </c>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2"/>
    </row>
    <row r="155" spans="1:52" s="164" customFormat="1" ht="14.25" customHeight="1" x14ac:dyDescent="0.2">
      <c r="A155" s="105"/>
      <c r="B155" s="224">
        <f t="shared" si="2"/>
        <v>104</v>
      </c>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2"/>
      <c r="AA155" s="163"/>
      <c r="AB155" s="224">
        <f t="shared" si="3"/>
        <v>104</v>
      </c>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2"/>
    </row>
    <row r="156" spans="1:52" s="164" customFormat="1" ht="14.25" customHeight="1" x14ac:dyDescent="0.2">
      <c r="A156" s="105"/>
      <c r="B156" s="224">
        <f t="shared" si="2"/>
        <v>105</v>
      </c>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2"/>
      <c r="AA156" s="163"/>
      <c r="AB156" s="224">
        <f t="shared" si="3"/>
        <v>105</v>
      </c>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2"/>
    </row>
    <row r="157" spans="1:52" s="164" customFormat="1" ht="14.25" customHeight="1" x14ac:dyDescent="0.2">
      <c r="A157" s="105"/>
      <c r="B157" s="224">
        <f t="shared" si="2"/>
        <v>106</v>
      </c>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2"/>
      <c r="AA157" s="163"/>
      <c r="AB157" s="224">
        <f t="shared" si="3"/>
        <v>106</v>
      </c>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2"/>
    </row>
    <row r="158" spans="1:52" s="164" customFormat="1" ht="14.25" customHeight="1" x14ac:dyDescent="0.2">
      <c r="A158" s="105"/>
      <c r="B158" s="224">
        <f t="shared" si="2"/>
        <v>107</v>
      </c>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2"/>
      <c r="AA158" s="163"/>
      <c r="AB158" s="224">
        <f t="shared" si="3"/>
        <v>107</v>
      </c>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2"/>
    </row>
    <row r="159" spans="1:52" s="164" customFormat="1" ht="14.25" customHeight="1" x14ac:dyDescent="0.2">
      <c r="A159" s="105"/>
      <c r="B159" s="224">
        <f t="shared" si="2"/>
        <v>108</v>
      </c>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2"/>
      <c r="AA159" s="163"/>
      <c r="AB159" s="224">
        <f t="shared" si="3"/>
        <v>108</v>
      </c>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2"/>
    </row>
    <row r="160" spans="1:52" s="164" customFormat="1" ht="14.25" customHeight="1" x14ac:dyDescent="0.2">
      <c r="A160" s="105"/>
      <c r="B160" s="224">
        <f t="shared" si="2"/>
        <v>109</v>
      </c>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2"/>
      <c r="AA160" s="163"/>
      <c r="AB160" s="224">
        <f t="shared" si="3"/>
        <v>109</v>
      </c>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2"/>
    </row>
    <row r="161" spans="1:52" s="164" customFormat="1" ht="14.25" customHeight="1" x14ac:dyDescent="0.2">
      <c r="A161" s="105"/>
      <c r="B161" s="224">
        <f t="shared" si="2"/>
        <v>110</v>
      </c>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2"/>
      <c r="AA161" s="163"/>
      <c r="AB161" s="224">
        <f t="shared" si="3"/>
        <v>110</v>
      </c>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2"/>
    </row>
    <row r="162" spans="1:52" s="164" customFormat="1" ht="14.25" customHeight="1" x14ac:dyDescent="0.2">
      <c r="A162" s="105"/>
      <c r="B162" s="224">
        <f t="shared" si="2"/>
        <v>111</v>
      </c>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2"/>
      <c r="AA162" s="163"/>
      <c r="AB162" s="224">
        <f t="shared" si="3"/>
        <v>111</v>
      </c>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2"/>
    </row>
    <row r="163" spans="1:52" s="164" customFormat="1" ht="14.25" customHeight="1" x14ac:dyDescent="0.2">
      <c r="A163" s="105"/>
      <c r="B163" s="224">
        <f t="shared" si="2"/>
        <v>112</v>
      </c>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2"/>
      <c r="AA163" s="163"/>
      <c r="AB163" s="224">
        <f t="shared" si="3"/>
        <v>112</v>
      </c>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2"/>
    </row>
    <row r="164" spans="1:52" s="164" customFormat="1" ht="14.25" customHeight="1" x14ac:dyDescent="0.2">
      <c r="A164" s="105"/>
      <c r="B164" s="224">
        <f t="shared" si="2"/>
        <v>113</v>
      </c>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2"/>
      <c r="AA164" s="163"/>
      <c r="AB164" s="224">
        <f t="shared" si="3"/>
        <v>113</v>
      </c>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2"/>
    </row>
    <row r="165" spans="1:52" s="164" customFormat="1" ht="14.25" customHeight="1" x14ac:dyDescent="0.2">
      <c r="A165" s="105"/>
      <c r="B165" s="224">
        <f t="shared" si="2"/>
        <v>114</v>
      </c>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2"/>
      <c r="AA165" s="163"/>
      <c r="AB165" s="224">
        <f t="shared" si="3"/>
        <v>114</v>
      </c>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2"/>
    </row>
    <row r="166" spans="1:52" s="164" customFormat="1" ht="14.25" customHeight="1" x14ac:dyDescent="0.2">
      <c r="A166" s="105"/>
      <c r="B166" s="224">
        <f t="shared" si="2"/>
        <v>115</v>
      </c>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2"/>
      <c r="AA166" s="163"/>
      <c r="AB166" s="224">
        <f t="shared" si="3"/>
        <v>115</v>
      </c>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2"/>
    </row>
    <row r="167" spans="1:52" s="164" customFormat="1" ht="14.25" customHeight="1" x14ac:dyDescent="0.2">
      <c r="A167" s="105"/>
      <c r="B167" s="224">
        <f t="shared" si="2"/>
        <v>116</v>
      </c>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2"/>
      <c r="AA167" s="163"/>
      <c r="AB167" s="224">
        <f t="shared" si="3"/>
        <v>116</v>
      </c>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2"/>
    </row>
    <row r="168" spans="1:52" s="164" customFormat="1" ht="14.25" customHeight="1" x14ac:dyDescent="0.2">
      <c r="A168" s="105"/>
      <c r="B168" s="224">
        <f t="shared" si="2"/>
        <v>117</v>
      </c>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2"/>
      <c r="AA168" s="163"/>
      <c r="AB168" s="224">
        <f t="shared" si="3"/>
        <v>117</v>
      </c>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2"/>
    </row>
    <row r="169" spans="1:52" s="164" customFormat="1" ht="14.25" customHeight="1" x14ac:dyDescent="0.2">
      <c r="A169" s="105"/>
      <c r="B169" s="224">
        <f t="shared" si="2"/>
        <v>118</v>
      </c>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2"/>
      <c r="AA169" s="163"/>
      <c r="AB169" s="224">
        <f t="shared" si="3"/>
        <v>118</v>
      </c>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2"/>
    </row>
    <row r="170" spans="1:52" s="164" customFormat="1" ht="14.25" customHeight="1" x14ac:dyDescent="0.2">
      <c r="A170" s="105"/>
      <c r="B170" s="224">
        <f t="shared" si="2"/>
        <v>119</v>
      </c>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2"/>
      <c r="AA170" s="163"/>
      <c r="AB170" s="224">
        <f t="shared" si="3"/>
        <v>119</v>
      </c>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2"/>
    </row>
    <row r="171" spans="1:52" s="164" customFormat="1" ht="14.25" customHeight="1" x14ac:dyDescent="0.2">
      <c r="A171" s="105"/>
      <c r="B171" s="224">
        <f t="shared" si="2"/>
        <v>120</v>
      </c>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2"/>
      <c r="AA171" s="163"/>
      <c r="AB171" s="224">
        <f t="shared" si="3"/>
        <v>120</v>
      </c>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2"/>
    </row>
    <row r="172" spans="1:52" s="164" customFormat="1" ht="14.25" customHeight="1" x14ac:dyDescent="0.2">
      <c r="A172" s="105"/>
      <c r="B172" s="224">
        <f t="shared" si="2"/>
        <v>121</v>
      </c>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2"/>
      <c r="AA172" s="163"/>
      <c r="AB172" s="224">
        <f t="shared" si="3"/>
        <v>121</v>
      </c>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2"/>
    </row>
    <row r="173" spans="1:52" s="164" customFormat="1" ht="14.25" customHeight="1" x14ac:dyDescent="0.2">
      <c r="A173" s="105"/>
      <c r="B173" s="224">
        <f t="shared" si="2"/>
        <v>122</v>
      </c>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2"/>
      <c r="AA173" s="163"/>
      <c r="AB173" s="224">
        <f t="shared" si="3"/>
        <v>122</v>
      </c>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2"/>
    </row>
    <row r="174" spans="1:52" s="164" customFormat="1" ht="14.25" customHeight="1" x14ac:dyDescent="0.2">
      <c r="A174" s="105"/>
      <c r="B174" s="224">
        <f t="shared" si="2"/>
        <v>123</v>
      </c>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2"/>
      <c r="AA174" s="163"/>
      <c r="AB174" s="224">
        <f t="shared" si="3"/>
        <v>123</v>
      </c>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2"/>
    </row>
    <row r="175" spans="1:52" s="164" customFormat="1" ht="14.25" customHeight="1" x14ac:dyDescent="0.2">
      <c r="A175" s="105"/>
      <c r="B175" s="224">
        <f t="shared" si="2"/>
        <v>124</v>
      </c>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2"/>
      <c r="AA175" s="163"/>
      <c r="AB175" s="224">
        <f t="shared" si="3"/>
        <v>124</v>
      </c>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2"/>
    </row>
    <row r="176" spans="1:52" s="164" customFormat="1" ht="14.25" customHeight="1" x14ac:dyDescent="0.2">
      <c r="A176" s="105"/>
      <c r="B176" s="224">
        <f t="shared" si="2"/>
        <v>125</v>
      </c>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2"/>
      <c r="AA176" s="163"/>
      <c r="AB176" s="224">
        <f t="shared" si="3"/>
        <v>125</v>
      </c>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2"/>
    </row>
    <row r="177" spans="1:52" s="164" customFormat="1" ht="14.25" customHeight="1" x14ac:dyDescent="0.2">
      <c r="A177" s="105"/>
      <c r="B177" s="224">
        <f t="shared" si="2"/>
        <v>126</v>
      </c>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2"/>
      <c r="AA177" s="163"/>
      <c r="AB177" s="224">
        <f t="shared" si="3"/>
        <v>126</v>
      </c>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2"/>
    </row>
    <row r="178" spans="1:52" s="164" customFormat="1" ht="14.25" customHeight="1" x14ac:dyDescent="0.2">
      <c r="A178" s="105"/>
      <c r="B178" s="224">
        <f t="shared" si="2"/>
        <v>127</v>
      </c>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2"/>
      <c r="AA178" s="163"/>
      <c r="AB178" s="224">
        <f t="shared" si="3"/>
        <v>127</v>
      </c>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2"/>
    </row>
    <row r="179" spans="1:52" s="164" customFormat="1" ht="14.25" customHeight="1" x14ac:dyDescent="0.2">
      <c r="A179" s="105"/>
      <c r="B179" s="224">
        <f t="shared" si="2"/>
        <v>128</v>
      </c>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2"/>
      <c r="AA179" s="163"/>
      <c r="AB179" s="224">
        <f t="shared" si="3"/>
        <v>128</v>
      </c>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2"/>
    </row>
    <row r="180" spans="1:52" s="164" customFormat="1" ht="14.25" customHeight="1" x14ac:dyDescent="0.2">
      <c r="A180" s="105"/>
      <c r="B180" s="224">
        <f t="shared" si="2"/>
        <v>129</v>
      </c>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2"/>
      <c r="AA180" s="163"/>
      <c r="AB180" s="224">
        <f t="shared" si="3"/>
        <v>129</v>
      </c>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2"/>
    </row>
    <row r="181" spans="1:52" s="164" customFormat="1" ht="14.25" customHeight="1" x14ac:dyDescent="0.2">
      <c r="A181" s="105"/>
      <c r="B181" s="224">
        <f t="shared" si="2"/>
        <v>130</v>
      </c>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2"/>
      <c r="AA181" s="163"/>
      <c r="AB181" s="224">
        <f t="shared" si="3"/>
        <v>130</v>
      </c>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2"/>
    </row>
    <row r="182" spans="1:52" s="164" customFormat="1" ht="14.25" customHeight="1" x14ac:dyDescent="0.2">
      <c r="A182" s="105"/>
      <c r="B182" s="224">
        <f t="shared" ref="B182:B245" si="4">B181+1</f>
        <v>131</v>
      </c>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2"/>
      <c r="AA182" s="163"/>
      <c r="AB182" s="224">
        <f t="shared" ref="AB182:AB245" si="5">AB181+1</f>
        <v>131</v>
      </c>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2"/>
    </row>
    <row r="183" spans="1:52" s="164" customFormat="1" ht="14.25" customHeight="1" x14ac:dyDescent="0.2">
      <c r="A183" s="105"/>
      <c r="B183" s="224">
        <f t="shared" si="4"/>
        <v>132</v>
      </c>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2"/>
      <c r="AA183" s="163"/>
      <c r="AB183" s="224">
        <f t="shared" si="5"/>
        <v>132</v>
      </c>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2"/>
    </row>
    <row r="184" spans="1:52" s="164" customFormat="1" ht="14.25" customHeight="1" x14ac:dyDescent="0.2">
      <c r="A184" s="105"/>
      <c r="B184" s="224">
        <f t="shared" si="4"/>
        <v>133</v>
      </c>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2"/>
      <c r="AA184" s="163"/>
      <c r="AB184" s="224">
        <f t="shared" si="5"/>
        <v>133</v>
      </c>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2"/>
    </row>
    <row r="185" spans="1:52" s="164" customFormat="1" ht="14.25" customHeight="1" x14ac:dyDescent="0.2">
      <c r="A185" s="105"/>
      <c r="B185" s="224">
        <f t="shared" si="4"/>
        <v>134</v>
      </c>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2"/>
      <c r="AA185" s="163"/>
      <c r="AB185" s="224">
        <f t="shared" si="5"/>
        <v>134</v>
      </c>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2"/>
    </row>
    <row r="186" spans="1:52" s="164" customFormat="1" ht="14.25" customHeight="1" x14ac:dyDescent="0.2">
      <c r="A186" s="105"/>
      <c r="B186" s="224">
        <f t="shared" si="4"/>
        <v>135</v>
      </c>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2"/>
      <c r="AA186" s="163"/>
      <c r="AB186" s="224">
        <f t="shared" si="5"/>
        <v>135</v>
      </c>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2"/>
    </row>
    <row r="187" spans="1:52" s="164" customFormat="1" ht="14.25" customHeight="1" x14ac:dyDescent="0.2">
      <c r="A187" s="105"/>
      <c r="B187" s="224">
        <f t="shared" si="4"/>
        <v>136</v>
      </c>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2"/>
      <c r="AA187" s="163"/>
      <c r="AB187" s="224">
        <f t="shared" si="5"/>
        <v>136</v>
      </c>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2"/>
    </row>
    <row r="188" spans="1:52" s="164" customFormat="1" ht="14.25" customHeight="1" x14ac:dyDescent="0.2">
      <c r="A188" s="105"/>
      <c r="B188" s="224">
        <f t="shared" si="4"/>
        <v>137</v>
      </c>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2"/>
      <c r="AA188" s="163"/>
      <c r="AB188" s="224">
        <f t="shared" si="5"/>
        <v>137</v>
      </c>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2"/>
    </row>
    <row r="189" spans="1:52" s="164" customFormat="1" ht="14.25" customHeight="1" x14ac:dyDescent="0.2">
      <c r="A189" s="105"/>
      <c r="B189" s="224">
        <f t="shared" si="4"/>
        <v>138</v>
      </c>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2"/>
      <c r="AA189" s="163"/>
      <c r="AB189" s="224">
        <f t="shared" si="5"/>
        <v>138</v>
      </c>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2"/>
    </row>
    <row r="190" spans="1:52" s="164" customFormat="1" ht="14.25" customHeight="1" x14ac:dyDescent="0.2">
      <c r="A190" s="105"/>
      <c r="B190" s="224">
        <f t="shared" si="4"/>
        <v>139</v>
      </c>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2"/>
      <c r="AA190" s="163"/>
      <c r="AB190" s="224">
        <f t="shared" si="5"/>
        <v>139</v>
      </c>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2"/>
    </row>
    <row r="191" spans="1:52" s="164" customFormat="1" ht="14.25" customHeight="1" x14ac:dyDescent="0.2">
      <c r="A191" s="105"/>
      <c r="B191" s="224">
        <f t="shared" si="4"/>
        <v>140</v>
      </c>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2"/>
      <c r="AA191" s="163"/>
      <c r="AB191" s="224">
        <f t="shared" si="5"/>
        <v>140</v>
      </c>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2"/>
    </row>
    <row r="192" spans="1:52" s="164" customFormat="1" ht="14.25" customHeight="1" x14ac:dyDescent="0.2">
      <c r="A192" s="105"/>
      <c r="B192" s="224">
        <f t="shared" si="4"/>
        <v>141</v>
      </c>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2"/>
      <c r="AA192" s="163"/>
      <c r="AB192" s="224">
        <f t="shared" si="5"/>
        <v>141</v>
      </c>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2"/>
    </row>
    <row r="193" spans="1:52" s="164" customFormat="1" ht="14.25" customHeight="1" x14ac:dyDescent="0.2">
      <c r="A193" s="105"/>
      <c r="B193" s="224">
        <f t="shared" si="4"/>
        <v>142</v>
      </c>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2"/>
      <c r="AA193" s="163"/>
      <c r="AB193" s="224">
        <f t="shared" si="5"/>
        <v>142</v>
      </c>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2"/>
    </row>
    <row r="194" spans="1:52" s="164" customFormat="1" ht="14.25" customHeight="1" x14ac:dyDescent="0.2">
      <c r="A194" s="105"/>
      <c r="B194" s="224">
        <f t="shared" si="4"/>
        <v>143</v>
      </c>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2"/>
      <c r="AA194" s="163"/>
      <c r="AB194" s="224">
        <f t="shared" si="5"/>
        <v>143</v>
      </c>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2"/>
    </row>
    <row r="195" spans="1:52" s="164" customFormat="1" ht="14.25" customHeight="1" x14ac:dyDescent="0.2">
      <c r="A195" s="105"/>
      <c r="B195" s="224">
        <f t="shared" si="4"/>
        <v>144</v>
      </c>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2"/>
      <c r="AA195" s="163"/>
      <c r="AB195" s="224">
        <f t="shared" si="5"/>
        <v>144</v>
      </c>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2"/>
    </row>
    <row r="196" spans="1:52" s="164" customFormat="1" ht="14.25" customHeight="1" x14ac:dyDescent="0.2">
      <c r="A196" s="105"/>
      <c r="B196" s="224">
        <f t="shared" si="4"/>
        <v>145</v>
      </c>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2"/>
      <c r="AA196" s="163"/>
      <c r="AB196" s="224">
        <f t="shared" si="5"/>
        <v>145</v>
      </c>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2"/>
    </row>
    <row r="197" spans="1:52" s="164" customFormat="1" ht="14.25" customHeight="1" x14ac:dyDescent="0.2">
      <c r="A197" s="105"/>
      <c r="B197" s="224">
        <f t="shared" si="4"/>
        <v>146</v>
      </c>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2"/>
      <c r="AA197" s="163"/>
      <c r="AB197" s="224">
        <f t="shared" si="5"/>
        <v>146</v>
      </c>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2"/>
    </row>
    <row r="198" spans="1:52" s="164" customFormat="1" ht="14.25" customHeight="1" x14ac:dyDescent="0.2">
      <c r="A198" s="105"/>
      <c r="B198" s="224">
        <f t="shared" si="4"/>
        <v>147</v>
      </c>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2"/>
      <c r="AA198" s="163"/>
      <c r="AB198" s="224">
        <f t="shared" si="5"/>
        <v>147</v>
      </c>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2"/>
    </row>
    <row r="199" spans="1:52" s="164" customFormat="1" ht="14.25" customHeight="1" x14ac:dyDescent="0.2">
      <c r="A199" s="105"/>
      <c r="B199" s="224">
        <f t="shared" si="4"/>
        <v>148</v>
      </c>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2"/>
      <c r="AA199" s="163"/>
      <c r="AB199" s="224">
        <f t="shared" si="5"/>
        <v>148</v>
      </c>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2"/>
    </row>
    <row r="200" spans="1:52" s="164" customFormat="1" ht="14.25" customHeight="1" x14ac:dyDescent="0.2">
      <c r="A200" s="105"/>
      <c r="B200" s="224">
        <f t="shared" si="4"/>
        <v>149</v>
      </c>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2"/>
      <c r="AA200" s="163"/>
      <c r="AB200" s="224">
        <f t="shared" si="5"/>
        <v>149</v>
      </c>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2"/>
    </row>
    <row r="201" spans="1:52" s="164" customFormat="1" ht="14.25" customHeight="1" x14ac:dyDescent="0.2">
      <c r="A201" s="105"/>
      <c r="B201" s="224">
        <f t="shared" si="4"/>
        <v>150</v>
      </c>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2"/>
      <c r="AA201" s="163"/>
      <c r="AB201" s="224">
        <f t="shared" si="5"/>
        <v>150</v>
      </c>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2"/>
    </row>
    <row r="202" spans="1:52" s="164" customFormat="1" ht="14.25" customHeight="1" x14ac:dyDescent="0.2">
      <c r="A202" s="105"/>
      <c r="B202" s="224">
        <f t="shared" si="4"/>
        <v>151</v>
      </c>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2"/>
      <c r="AA202" s="163"/>
      <c r="AB202" s="224">
        <f t="shared" si="5"/>
        <v>151</v>
      </c>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2"/>
    </row>
    <row r="203" spans="1:52" s="164" customFormat="1" ht="14.25" customHeight="1" x14ac:dyDescent="0.2">
      <c r="A203" s="105"/>
      <c r="B203" s="224">
        <f t="shared" si="4"/>
        <v>152</v>
      </c>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2"/>
      <c r="AA203" s="163"/>
      <c r="AB203" s="224">
        <f t="shared" si="5"/>
        <v>152</v>
      </c>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2"/>
    </row>
    <row r="204" spans="1:52" s="164" customFormat="1" ht="14.25" customHeight="1" x14ac:dyDescent="0.2">
      <c r="A204" s="105"/>
      <c r="B204" s="224">
        <f t="shared" si="4"/>
        <v>153</v>
      </c>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2"/>
      <c r="AA204" s="163"/>
      <c r="AB204" s="224">
        <f t="shared" si="5"/>
        <v>153</v>
      </c>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2"/>
    </row>
    <row r="205" spans="1:52" s="164" customFormat="1" ht="14.25" customHeight="1" x14ac:dyDescent="0.2">
      <c r="A205" s="105"/>
      <c r="B205" s="224">
        <f t="shared" si="4"/>
        <v>154</v>
      </c>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2"/>
      <c r="AA205" s="163"/>
      <c r="AB205" s="224">
        <f t="shared" si="5"/>
        <v>154</v>
      </c>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2"/>
    </row>
    <row r="206" spans="1:52" s="164" customFormat="1" ht="14.25" customHeight="1" x14ac:dyDescent="0.2">
      <c r="A206" s="105"/>
      <c r="B206" s="224">
        <f t="shared" si="4"/>
        <v>155</v>
      </c>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2"/>
      <c r="AA206" s="163"/>
      <c r="AB206" s="224">
        <f t="shared" si="5"/>
        <v>155</v>
      </c>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2"/>
    </row>
    <row r="207" spans="1:52" s="164" customFormat="1" ht="14.25" customHeight="1" x14ac:dyDescent="0.2">
      <c r="A207" s="105"/>
      <c r="B207" s="224">
        <f t="shared" si="4"/>
        <v>156</v>
      </c>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2"/>
      <c r="AA207" s="163"/>
      <c r="AB207" s="224">
        <f t="shared" si="5"/>
        <v>156</v>
      </c>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2"/>
    </row>
    <row r="208" spans="1:52" s="164" customFormat="1" ht="14.25" customHeight="1" x14ac:dyDescent="0.2">
      <c r="A208" s="105"/>
      <c r="B208" s="224">
        <f t="shared" si="4"/>
        <v>157</v>
      </c>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2"/>
      <c r="AA208" s="163"/>
      <c r="AB208" s="224">
        <f t="shared" si="5"/>
        <v>157</v>
      </c>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2"/>
    </row>
    <row r="209" spans="1:52" s="164" customFormat="1" ht="14.25" customHeight="1" x14ac:dyDescent="0.2">
      <c r="A209" s="105"/>
      <c r="B209" s="224">
        <f t="shared" si="4"/>
        <v>158</v>
      </c>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2"/>
      <c r="AA209" s="163"/>
      <c r="AB209" s="224">
        <f t="shared" si="5"/>
        <v>158</v>
      </c>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c r="AY209" s="20"/>
      <c r="AZ209" s="22"/>
    </row>
    <row r="210" spans="1:52" s="164" customFormat="1" ht="14.25" customHeight="1" x14ac:dyDescent="0.2">
      <c r="A210" s="105"/>
      <c r="B210" s="224">
        <f t="shared" si="4"/>
        <v>159</v>
      </c>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2"/>
      <c r="AA210" s="163"/>
      <c r="AB210" s="224">
        <f t="shared" si="5"/>
        <v>159</v>
      </c>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c r="AY210" s="20"/>
      <c r="AZ210" s="22"/>
    </row>
    <row r="211" spans="1:52" s="164" customFormat="1" ht="14.25" customHeight="1" x14ac:dyDescent="0.2">
      <c r="A211" s="105"/>
      <c r="B211" s="224">
        <f t="shared" si="4"/>
        <v>160</v>
      </c>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2"/>
      <c r="AA211" s="163"/>
      <c r="AB211" s="224">
        <f t="shared" si="5"/>
        <v>160</v>
      </c>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2"/>
    </row>
    <row r="212" spans="1:52" s="164" customFormat="1" ht="14.25" customHeight="1" x14ac:dyDescent="0.2">
      <c r="A212" s="105"/>
      <c r="B212" s="224">
        <f t="shared" si="4"/>
        <v>161</v>
      </c>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2"/>
      <c r="AA212" s="163"/>
      <c r="AB212" s="224">
        <f t="shared" si="5"/>
        <v>161</v>
      </c>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2"/>
    </row>
    <row r="213" spans="1:52" s="164" customFormat="1" ht="14.25" customHeight="1" x14ac:dyDescent="0.2">
      <c r="A213" s="105"/>
      <c r="B213" s="224">
        <f t="shared" si="4"/>
        <v>162</v>
      </c>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2"/>
      <c r="AA213" s="163"/>
      <c r="AB213" s="224">
        <f t="shared" si="5"/>
        <v>162</v>
      </c>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2"/>
    </row>
    <row r="214" spans="1:52" s="164" customFormat="1" ht="14.25" customHeight="1" x14ac:dyDescent="0.2">
      <c r="A214" s="105"/>
      <c r="B214" s="224">
        <f t="shared" si="4"/>
        <v>163</v>
      </c>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2"/>
      <c r="AA214" s="163"/>
      <c r="AB214" s="224">
        <f t="shared" si="5"/>
        <v>163</v>
      </c>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2"/>
    </row>
    <row r="215" spans="1:52" s="164" customFormat="1" ht="14.25" customHeight="1" x14ac:dyDescent="0.2">
      <c r="A215" s="105"/>
      <c r="B215" s="224">
        <f t="shared" si="4"/>
        <v>164</v>
      </c>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2"/>
      <c r="AA215" s="163"/>
      <c r="AB215" s="224">
        <f t="shared" si="5"/>
        <v>164</v>
      </c>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2"/>
    </row>
    <row r="216" spans="1:52" s="164" customFormat="1" ht="14.25" customHeight="1" x14ac:dyDescent="0.2">
      <c r="A216" s="105"/>
      <c r="B216" s="224">
        <f t="shared" si="4"/>
        <v>165</v>
      </c>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2"/>
      <c r="AA216" s="163"/>
      <c r="AB216" s="224">
        <f t="shared" si="5"/>
        <v>165</v>
      </c>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2"/>
    </row>
    <row r="217" spans="1:52" s="164" customFormat="1" ht="14.25" customHeight="1" x14ac:dyDescent="0.2">
      <c r="A217" s="105"/>
      <c r="B217" s="224">
        <f t="shared" si="4"/>
        <v>166</v>
      </c>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2"/>
      <c r="AA217" s="163"/>
      <c r="AB217" s="224">
        <f t="shared" si="5"/>
        <v>166</v>
      </c>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2"/>
    </row>
    <row r="218" spans="1:52" s="164" customFormat="1" ht="14.25" customHeight="1" x14ac:dyDescent="0.2">
      <c r="A218" s="105"/>
      <c r="B218" s="224">
        <f t="shared" si="4"/>
        <v>167</v>
      </c>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2"/>
      <c r="AA218" s="163"/>
      <c r="AB218" s="224">
        <f t="shared" si="5"/>
        <v>167</v>
      </c>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2"/>
    </row>
    <row r="219" spans="1:52" s="164" customFormat="1" ht="14.25" customHeight="1" x14ac:dyDescent="0.2">
      <c r="A219" s="105"/>
      <c r="B219" s="224">
        <f t="shared" si="4"/>
        <v>168</v>
      </c>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2"/>
      <c r="AA219" s="163"/>
      <c r="AB219" s="224">
        <f t="shared" si="5"/>
        <v>168</v>
      </c>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2"/>
    </row>
    <row r="220" spans="1:52" s="164" customFormat="1" ht="14.25" customHeight="1" x14ac:dyDescent="0.2">
      <c r="A220" s="105"/>
      <c r="B220" s="224">
        <f t="shared" si="4"/>
        <v>169</v>
      </c>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2"/>
      <c r="AA220" s="163"/>
      <c r="AB220" s="224">
        <f t="shared" si="5"/>
        <v>169</v>
      </c>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2"/>
    </row>
    <row r="221" spans="1:52" s="164" customFormat="1" ht="14.25" customHeight="1" x14ac:dyDescent="0.2">
      <c r="A221" s="105"/>
      <c r="B221" s="224">
        <f t="shared" si="4"/>
        <v>170</v>
      </c>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2"/>
      <c r="AA221" s="163"/>
      <c r="AB221" s="224">
        <f t="shared" si="5"/>
        <v>170</v>
      </c>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2"/>
    </row>
    <row r="222" spans="1:52" s="164" customFormat="1" ht="14.25" customHeight="1" x14ac:dyDescent="0.2">
      <c r="A222" s="105"/>
      <c r="B222" s="224">
        <f t="shared" si="4"/>
        <v>171</v>
      </c>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2"/>
      <c r="AA222" s="163"/>
      <c r="AB222" s="224">
        <f t="shared" si="5"/>
        <v>171</v>
      </c>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2"/>
    </row>
    <row r="223" spans="1:52" s="164" customFormat="1" ht="14.25" customHeight="1" x14ac:dyDescent="0.2">
      <c r="A223" s="105"/>
      <c r="B223" s="224">
        <f t="shared" si="4"/>
        <v>172</v>
      </c>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2"/>
      <c r="AA223" s="163"/>
      <c r="AB223" s="224">
        <f t="shared" si="5"/>
        <v>172</v>
      </c>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2"/>
    </row>
    <row r="224" spans="1:52" s="164" customFormat="1" ht="14.25" customHeight="1" x14ac:dyDescent="0.2">
      <c r="A224" s="105"/>
      <c r="B224" s="224">
        <f t="shared" si="4"/>
        <v>173</v>
      </c>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2"/>
      <c r="AA224" s="163"/>
      <c r="AB224" s="224">
        <f t="shared" si="5"/>
        <v>173</v>
      </c>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2"/>
    </row>
    <row r="225" spans="1:52" s="164" customFormat="1" ht="14.25" customHeight="1" x14ac:dyDescent="0.2">
      <c r="A225" s="105"/>
      <c r="B225" s="224">
        <f t="shared" si="4"/>
        <v>174</v>
      </c>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2"/>
      <c r="AA225" s="163"/>
      <c r="AB225" s="224">
        <f t="shared" si="5"/>
        <v>174</v>
      </c>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2"/>
    </row>
    <row r="226" spans="1:52" s="164" customFormat="1" ht="14.25" customHeight="1" x14ac:dyDescent="0.2">
      <c r="A226" s="105"/>
      <c r="B226" s="224">
        <f t="shared" si="4"/>
        <v>175</v>
      </c>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2"/>
      <c r="AA226" s="163"/>
      <c r="AB226" s="224">
        <f t="shared" si="5"/>
        <v>175</v>
      </c>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2"/>
    </row>
    <row r="227" spans="1:52" s="164" customFormat="1" ht="14.25" customHeight="1" x14ac:dyDescent="0.2">
      <c r="A227" s="105"/>
      <c r="B227" s="224">
        <f t="shared" si="4"/>
        <v>176</v>
      </c>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2"/>
      <c r="AA227" s="163"/>
      <c r="AB227" s="224">
        <f t="shared" si="5"/>
        <v>176</v>
      </c>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2"/>
    </row>
    <row r="228" spans="1:52" s="164" customFormat="1" ht="14.25" customHeight="1" x14ac:dyDescent="0.2">
      <c r="A228" s="105"/>
      <c r="B228" s="224">
        <f t="shared" si="4"/>
        <v>177</v>
      </c>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2"/>
      <c r="AA228" s="163"/>
      <c r="AB228" s="224">
        <f t="shared" si="5"/>
        <v>177</v>
      </c>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2"/>
    </row>
    <row r="229" spans="1:52" s="164" customFormat="1" ht="14.25" customHeight="1" x14ac:dyDescent="0.2">
      <c r="A229" s="105"/>
      <c r="B229" s="224">
        <f t="shared" si="4"/>
        <v>178</v>
      </c>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2"/>
      <c r="AA229" s="163"/>
      <c r="AB229" s="224">
        <f t="shared" si="5"/>
        <v>178</v>
      </c>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2"/>
    </row>
    <row r="230" spans="1:52" s="164" customFormat="1" ht="14.25" customHeight="1" x14ac:dyDescent="0.2">
      <c r="A230" s="105"/>
      <c r="B230" s="224">
        <f t="shared" si="4"/>
        <v>179</v>
      </c>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2"/>
      <c r="AA230" s="163"/>
      <c r="AB230" s="224">
        <f t="shared" si="5"/>
        <v>179</v>
      </c>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2"/>
    </row>
    <row r="231" spans="1:52" s="164" customFormat="1" ht="14.25" customHeight="1" x14ac:dyDescent="0.2">
      <c r="A231" s="105"/>
      <c r="B231" s="224">
        <f t="shared" si="4"/>
        <v>180</v>
      </c>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2"/>
      <c r="AA231" s="163"/>
      <c r="AB231" s="224">
        <f t="shared" si="5"/>
        <v>180</v>
      </c>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2"/>
    </row>
    <row r="232" spans="1:52" s="164" customFormat="1" ht="14.25" customHeight="1" x14ac:dyDescent="0.2">
      <c r="A232" s="105"/>
      <c r="B232" s="224">
        <f t="shared" si="4"/>
        <v>181</v>
      </c>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2"/>
      <c r="AA232" s="163"/>
      <c r="AB232" s="224">
        <f t="shared" si="5"/>
        <v>181</v>
      </c>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2"/>
    </row>
    <row r="233" spans="1:52" s="164" customFormat="1" ht="14.25" customHeight="1" x14ac:dyDescent="0.2">
      <c r="A233" s="105"/>
      <c r="B233" s="224">
        <f t="shared" si="4"/>
        <v>182</v>
      </c>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2"/>
      <c r="AA233" s="163"/>
      <c r="AB233" s="224">
        <f t="shared" si="5"/>
        <v>182</v>
      </c>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2"/>
    </row>
    <row r="234" spans="1:52" s="164" customFormat="1" ht="14.25" customHeight="1" x14ac:dyDescent="0.2">
      <c r="A234" s="105"/>
      <c r="B234" s="224">
        <f t="shared" si="4"/>
        <v>183</v>
      </c>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2"/>
      <c r="AA234" s="163"/>
      <c r="AB234" s="224">
        <f t="shared" si="5"/>
        <v>183</v>
      </c>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2"/>
    </row>
    <row r="235" spans="1:52" s="164" customFormat="1" ht="14.25" customHeight="1" x14ac:dyDescent="0.2">
      <c r="A235" s="105"/>
      <c r="B235" s="224">
        <f t="shared" si="4"/>
        <v>184</v>
      </c>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2"/>
      <c r="AA235" s="163"/>
      <c r="AB235" s="224">
        <f t="shared" si="5"/>
        <v>184</v>
      </c>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2"/>
    </row>
    <row r="236" spans="1:52" s="164" customFormat="1" ht="14.25" customHeight="1" x14ac:dyDescent="0.2">
      <c r="A236" s="105"/>
      <c r="B236" s="224">
        <f t="shared" si="4"/>
        <v>185</v>
      </c>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2"/>
      <c r="AA236" s="163"/>
      <c r="AB236" s="224">
        <f t="shared" si="5"/>
        <v>185</v>
      </c>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2"/>
    </row>
    <row r="237" spans="1:52" s="164" customFormat="1" ht="14.25" customHeight="1" x14ac:dyDescent="0.2">
      <c r="A237" s="105"/>
      <c r="B237" s="224">
        <f t="shared" si="4"/>
        <v>186</v>
      </c>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2"/>
      <c r="AA237" s="163"/>
      <c r="AB237" s="224">
        <f t="shared" si="5"/>
        <v>186</v>
      </c>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2"/>
    </row>
    <row r="238" spans="1:52" s="164" customFormat="1" ht="14.25" customHeight="1" x14ac:dyDescent="0.2">
      <c r="A238" s="105"/>
      <c r="B238" s="224">
        <f t="shared" si="4"/>
        <v>187</v>
      </c>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2"/>
      <c r="AA238" s="163"/>
      <c r="AB238" s="224">
        <f t="shared" si="5"/>
        <v>187</v>
      </c>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2"/>
    </row>
    <row r="239" spans="1:52" s="164" customFormat="1" ht="14.25" customHeight="1" x14ac:dyDescent="0.2">
      <c r="A239" s="105"/>
      <c r="B239" s="224">
        <f t="shared" si="4"/>
        <v>188</v>
      </c>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2"/>
      <c r="AA239" s="163"/>
      <c r="AB239" s="224">
        <f t="shared" si="5"/>
        <v>188</v>
      </c>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2"/>
    </row>
    <row r="240" spans="1:52" s="164" customFormat="1" ht="14.25" customHeight="1" x14ac:dyDescent="0.2">
      <c r="A240" s="105"/>
      <c r="B240" s="224">
        <f t="shared" si="4"/>
        <v>189</v>
      </c>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2"/>
      <c r="AA240" s="163"/>
      <c r="AB240" s="224">
        <f t="shared" si="5"/>
        <v>189</v>
      </c>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2"/>
    </row>
    <row r="241" spans="1:52" s="164" customFormat="1" ht="14.25" customHeight="1" x14ac:dyDescent="0.2">
      <c r="A241" s="105"/>
      <c r="B241" s="224">
        <f t="shared" si="4"/>
        <v>190</v>
      </c>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2"/>
      <c r="AA241" s="163"/>
      <c r="AB241" s="224">
        <f t="shared" si="5"/>
        <v>190</v>
      </c>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2"/>
    </row>
    <row r="242" spans="1:52" s="164" customFormat="1" ht="14.25" customHeight="1" x14ac:dyDescent="0.2">
      <c r="A242" s="105"/>
      <c r="B242" s="224">
        <f t="shared" si="4"/>
        <v>191</v>
      </c>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2"/>
      <c r="AA242" s="163"/>
      <c r="AB242" s="224">
        <f t="shared" si="5"/>
        <v>191</v>
      </c>
      <c r="AC242" s="20"/>
      <c r="AD242" s="20"/>
      <c r="AE242" s="20"/>
      <c r="AF242" s="20"/>
      <c r="AG242" s="20"/>
      <c r="AH242" s="20"/>
      <c r="AI242" s="20"/>
      <c r="AJ242" s="20"/>
      <c r="AK242" s="20"/>
      <c r="AL242" s="20"/>
      <c r="AM242" s="20"/>
      <c r="AN242" s="20"/>
      <c r="AO242" s="20"/>
      <c r="AP242" s="20"/>
      <c r="AQ242" s="20"/>
      <c r="AR242" s="20"/>
      <c r="AS242" s="20"/>
      <c r="AT242" s="20"/>
      <c r="AU242" s="20"/>
      <c r="AV242" s="20"/>
      <c r="AW242" s="20"/>
      <c r="AX242" s="20"/>
      <c r="AY242" s="20"/>
      <c r="AZ242" s="22"/>
    </row>
    <row r="243" spans="1:52" s="164" customFormat="1" ht="14.25" customHeight="1" x14ac:dyDescent="0.2">
      <c r="A243" s="105"/>
      <c r="B243" s="224">
        <f t="shared" si="4"/>
        <v>192</v>
      </c>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2"/>
      <c r="AA243" s="163"/>
      <c r="AB243" s="224">
        <f t="shared" si="5"/>
        <v>192</v>
      </c>
      <c r="AC243" s="20"/>
      <c r="AD243" s="20"/>
      <c r="AE243" s="20"/>
      <c r="AF243" s="20"/>
      <c r="AG243" s="20"/>
      <c r="AH243" s="20"/>
      <c r="AI243" s="20"/>
      <c r="AJ243" s="20"/>
      <c r="AK243" s="20"/>
      <c r="AL243" s="20"/>
      <c r="AM243" s="20"/>
      <c r="AN243" s="20"/>
      <c r="AO243" s="20"/>
      <c r="AP243" s="20"/>
      <c r="AQ243" s="20"/>
      <c r="AR243" s="20"/>
      <c r="AS243" s="20"/>
      <c r="AT243" s="20"/>
      <c r="AU243" s="20"/>
      <c r="AV243" s="20"/>
      <c r="AW243" s="20"/>
      <c r="AX243" s="20"/>
      <c r="AY243" s="20"/>
      <c r="AZ243" s="22"/>
    </row>
    <row r="244" spans="1:52" s="164" customFormat="1" ht="14.25" customHeight="1" x14ac:dyDescent="0.2">
      <c r="A244" s="105"/>
      <c r="B244" s="224">
        <f t="shared" si="4"/>
        <v>193</v>
      </c>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2"/>
      <c r="AA244" s="163"/>
      <c r="AB244" s="224">
        <f t="shared" si="5"/>
        <v>193</v>
      </c>
      <c r="AC244" s="20"/>
      <c r="AD244" s="20"/>
      <c r="AE244" s="20"/>
      <c r="AF244" s="20"/>
      <c r="AG244" s="20"/>
      <c r="AH244" s="20"/>
      <c r="AI244" s="20"/>
      <c r="AJ244" s="20"/>
      <c r="AK244" s="20"/>
      <c r="AL244" s="20"/>
      <c r="AM244" s="20"/>
      <c r="AN244" s="20"/>
      <c r="AO244" s="20"/>
      <c r="AP244" s="20"/>
      <c r="AQ244" s="20"/>
      <c r="AR244" s="20"/>
      <c r="AS244" s="20"/>
      <c r="AT244" s="20"/>
      <c r="AU244" s="20"/>
      <c r="AV244" s="20"/>
      <c r="AW244" s="20"/>
      <c r="AX244" s="20"/>
      <c r="AY244" s="20"/>
      <c r="AZ244" s="22"/>
    </row>
    <row r="245" spans="1:52" s="164" customFormat="1" ht="14.25" customHeight="1" x14ac:dyDescent="0.2">
      <c r="A245" s="105"/>
      <c r="B245" s="224">
        <f t="shared" si="4"/>
        <v>194</v>
      </c>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2"/>
      <c r="AA245" s="163"/>
      <c r="AB245" s="224">
        <f t="shared" si="5"/>
        <v>194</v>
      </c>
      <c r="AC245" s="20"/>
      <c r="AD245" s="20"/>
      <c r="AE245" s="20"/>
      <c r="AF245" s="20"/>
      <c r="AG245" s="20"/>
      <c r="AH245" s="20"/>
      <c r="AI245" s="20"/>
      <c r="AJ245" s="20"/>
      <c r="AK245" s="20"/>
      <c r="AL245" s="20"/>
      <c r="AM245" s="20"/>
      <c r="AN245" s="20"/>
      <c r="AO245" s="20"/>
      <c r="AP245" s="20"/>
      <c r="AQ245" s="20"/>
      <c r="AR245" s="20"/>
      <c r="AS245" s="20"/>
      <c r="AT245" s="20"/>
      <c r="AU245" s="20"/>
      <c r="AV245" s="20"/>
      <c r="AW245" s="20"/>
      <c r="AX245" s="20"/>
      <c r="AY245" s="20"/>
      <c r="AZ245" s="22"/>
    </row>
    <row r="246" spans="1:52" s="164" customFormat="1" ht="14.25" customHeight="1" x14ac:dyDescent="0.2">
      <c r="A246" s="105"/>
      <c r="B246" s="224">
        <f t="shared" ref="B246:B309" si="6">B245+1</f>
        <v>195</v>
      </c>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2"/>
      <c r="AA246" s="163"/>
      <c r="AB246" s="224">
        <f t="shared" ref="AB246:AB309" si="7">AB245+1</f>
        <v>195</v>
      </c>
      <c r="AC246" s="20"/>
      <c r="AD246" s="20"/>
      <c r="AE246" s="20"/>
      <c r="AF246" s="20"/>
      <c r="AG246" s="20"/>
      <c r="AH246" s="20"/>
      <c r="AI246" s="20"/>
      <c r="AJ246" s="20"/>
      <c r="AK246" s="20"/>
      <c r="AL246" s="20"/>
      <c r="AM246" s="20"/>
      <c r="AN246" s="20"/>
      <c r="AO246" s="20"/>
      <c r="AP246" s="20"/>
      <c r="AQ246" s="20"/>
      <c r="AR246" s="20"/>
      <c r="AS246" s="20"/>
      <c r="AT246" s="20"/>
      <c r="AU246" s="20"/>
      <c r="AV246" s="20"/>
      <c r="AW246" s="20"/>
      <c r="AX246" s="20"/>
      <c r="AY246" s="20"/>
      <c r="AZ246" s="22"/>
    </row>
    <row r="247" spans="1:52" s="164" customFormat="1" ht="14.25" customHeight="1" x14ac:dyDescent="0.2">
      <c r="A247" s="105"/>
      <c r="B247" s="224">
        <f t="shared" si="6"/>
        <v>196</v>
      </c>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2"/>
      <c r="AA247" s="163"/>
      <c r="AB247" s="224">
        <f t="shared" si="7"/>
        <v>196</v>
      </c>
      <c r="AC247" s="20"/>
      <c r="AD247" s="20"/>
      <c r="AE247" s="20"/>
      <c r="AF247" s="20"/>
      <c r="AG247" s="20"/>
      <c r="AH247" s="20"/>
      <c r="AI247" s="20"/>
      <c r="AJ247" s="20"/>
      <c r="AK247" s="20"/>
      <c r="AL247" s="20"/>
      <c r="AM247" s="20"/>
      <c r="AN247" s="20"/>
      <c r="AO247" s="20"/>
      <c r="AP247" s="20"/>
      <c r="AQ247" s="20"/>
      <c r="AR247" s="20"/>
      <c r="AS247" s="20"/>
      <c r="AT247" s="20"/>
      <c r="AU247" s="20"/>
      <c r="AV247" s="20"/>
      <c r="AW247" s="20"/>
      <c r="AX247" s="20"/>
      <c r="AY247" s="20"/>
      <c r="AZ247" s="22"/>
    </row>
    <row r="248" spans="1:52" s="164" customFormat="1" ht="14.25" customHeight="1" x14ac:dyDescent="0.2">
      <c r="A248" s="105"/>
      <c r="B248" s="224">
        <f t="shared" si="6"/>
        <v>197</v>
      </c>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2"/>
      <c r="AA248" s="163"/>
      <c r="AB248" s="224">
        <f t="shared" si="7"/>
        <v>197</v>
      </c>
      <c r="AC248" s="20"/>
      <c r="AD248" s="20"/>
      <c r="AE248" s="20"/>
      <c r="AF248" s="20"/>
      <c r="AG248" s="20"/>
      <c r="AH248" s="20"/>
      <c r="AI248" s="20"/>
      <c r="AJ248" s="20"/>
      <c r="AK248" s="20"/>
      <c r="AL248" s="20"/>
      <c r="AM248" s="20"/>
      <c r="AN248" s="20"/>
      <c r="AO248" s="20"/>
      <c r="AP248" s="20"/>
      <c r="AQ248" s="20"/>
      <c r="AR248" s="20"/>
      <c r="AS248" s="20"/>
      <c r="AT248" s="20"/>
      <c r="AU248" s="20"/>
      <c r="AV248" s="20"/>
      <c r="AW248" s="20"/>
      <c r="AX248" s="20"/>
      <c r="AY248" s="20"/>
      <c r="AZ248" s="22"/>
    </row>
    <row r="249" spans="1:52" s="164" customFormat="1" ht="14.25" customHeight="1" x14ac:dyDescent="0.2">
      <c r="A249" s="105"/>
      <c r="B249" s="224">
        <f t="shared" si="6"/>
        <v>198</v>
      </c>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2"/>
      <c r="AA249" s="163"/>
      <c r="AB249" s="224">
        <f t="shared" si="7"/>
        <v>198</v>
      </c>
      <c r="AC249" s="20"/>
      <c r="AD249" s="20"/>
      <c r="AE249" s="20"/>
      <c r="AF249" s="20"/>
      <c r="AG249" s="20"/>
      <c r="AH249" s="20"/>
      <c r="AI249" s="20"/>
      <c r="AJ249" s="20"/>
      <c r="AK249" s="20"/>
      <c r="AL249" s="20"/>
      <c r="AM249" s="20"/>
      <c r="AN249" s="20"/>
      <c r="AO249" s="20"/>
      <c r="AP249" s="20"/>
      <c r="AQ249" s="20"/>
      <c r="AR249" s="20"/>
      <c r="AS249" s="20"/>
      <c r="AT249" s="20"/>
      <c r="AU249" s="20"/>
      <c r="AV249" s="20"/>
      <c r="AW249" s="20"/>
      <c r="AX249" s="20"/>
      <c r="AY249" s="20"/>
      <c r="AZ249" s="22"/>
    </row>
    <row r="250" spans="1:52" s="164" customFormat="1" ht="14.25" customHeight="1" x14ac:dyDescent="0.2">
      <c r="A250" s="105"/>
      <c r="B250" s="224">
        <f t="shared" si="6"/>
        <v>199</v>
      </c>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2"/>
      <c r="AA250" s="163"/>
      <c r="AB250" s="224">
        <f t="shared" si="7"/>
        <v>199</v>
      </c>
      <c r="AC250" s="20"/>
      <c r="AD250" s="20"/>
      <c r="AE250" s="20"/>
      <c r="AF250" s="20"/>
      <c r="AG250" s="20"/>
      <c r="AH250" s="20"/>
      <c r="AI250" s="20"/>
      <c r="AJ250" s="20"/>
      <c r="AK250" s="20"/>
      <c r="AL250" s="20"/>
      <c r="AM250" s="20"/>
      <c r="AN250" s="20"/>
      <c r="AO250" s="20"/>
      <c r="AP250" s="20"/>
      <c r="AQ250" s="20"/>
      <c r="AR250" s="20"/>
      <c r="AS250" s="20"/>
      <c r="AT250" s="20"/>
      <c r="AU250" s="20"/>
      <c r="AV250" s="20"/>
      <c r="AW250" s="20"/>
      <c r="AX250" s="20"/>
      <c r="AY250" s="20"/>
      <c r="AZ250" s="22"/>
    </row>
    <row r="251" spans="1:52" s="164" customFormat="1" ht="14.25" customHeight="1" x14ac:dyDescent="0.2">
      <c r="A251" s="105"/>
      <c r="B251" s="224">
        <f t="shared" si="6"/>
        <v>200</v>
      </c>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2"/>
      <c r="AA251" s="163"/>
      <c r="AB251" s="224">
        <f t="shared" si="7"/>
        <v>200</v>
      </c>
      <c r="AC251" s="20"/>
      <c r="AD251" s="20"/>
      <c r="AE251" s="20"/>
      <c r="AF251" s="20"/>
      <c r="AG251" s="20"/>
      <c r="AH251" s="20"/>
      <c r="AI251" s="20"/>
      <c r="AJ251" s="20"/>
      <c r="AK251" s="20"/>
      <c r="AL251" s="20"/>
      <c r="AM251" s="20"/>
      <c r="AN251" s="20"/>
      <c r="AO251" s="20"/>
      <c r="AP251" s="20"/>
      <c r="AQ251" s="20"/>
      <c r="AR251" s="20"/>
      <c r="AS251" s="20"/>
      <c r="AT251" s="20"/>
      <c r="AU251" s="20"/>
      <c r="AV251" s="20"/>
      <c r="AW251" s="20"/>
      <c r="AX251" s="20"/>
      <c r="AY251" s="20"/>
      <c r="AZ251" s="22"/>
    </row>
    <row r="252" spans="1:52" s="164" customFormat="1" ht="14.25" customHeight="1" x14ac:dyDescent="0.2">
      <c r="A252" s="105"/>
      <c r="B252" s="224">
        <f t="shared" si="6"/>
        <v>201</v>
      </c>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2"/>
      <c r="AA252" s="163"/>
      <c r="AB252" s="224">
        <f t="shared" si="7"/>
        <v>201</v>
      </c>
      <c r="AC252" s="20"/>
      <c r="AD252" s="20"/>
      <c r="AE252" s="20"/>
      <c r="AF252" s="20"/>
      <c r="AG252" s="20"/>
      <c r="AH252" s="20"/>
      <c r="AI252" s="20"/>
      <c r="AJ252" s="20"/>
      <c r="AK252" s="20"/>
      <c r="AL252" s="20"/>
      <c r="AM252" s="20"/>
      <c r="AN252" s="20"/>
      <c r="AO252" s="20"/>
      <c r="AP252" s="20"/>
      <c r="AQ252" s="20"/>
      <c r="AR252" s="20"/>
      <c r="AS252" s="20"/>
      <c r="AT252" s="20"/>
      <c r="AU252" s="20"/>
      <c r="AV252" s="20"/>
      <c r="AW252" s="20"/>
      <c r="AX252" s="20"/>
      <c r="AY252" s="20"/>
      <c r="AZ252" s="22"/>
    </row>
    <row r="253" spans="1:52" s="164" customFormat="1" ht="14.25" customHeight="1" x14ac:dyDescent="0.2">
      <c r="A253" s="105"/>
      <c r="B253" s="224">
        <f t="shared" si="6"/>
        <v>202</v>
      </c>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2"/>
      <c r="AA253" s="163"/>
      <c r="AB253" s="224">
        <f t="shared" si="7"/>
        <v>202</v>
      </c>
      <c r="AC253" s="20"/>
      <c r="AD253" s="20"/>
      <c r="AE253" s="20"/>
      <c r="AF253" s="20"/>
      <c r="AG253" s="20"/>
      <c r="AH253" s="20"/>
      <c r="AI253" s="20"/>
      <c r="AJ253" s="20"/>
      <c r="AK253" s="20"/>
      <c r="AL253" s="20"/>
      <c r="AM253" s="20"/>
      <c r="AN253" s="20"/>
      <c r="AO253" s="20"/>
      <c r="AP253" s="20"/>
      <c r="AQ253" s="20"/>
      <c r="AR253" s="20"/>
      <c r="AS253" s="20"/>
      <c r="AT253" s="20"/>
      <c r="AU253" s="20"/>
      <c r="AV253" s="20"/>
      <c r="AW253" s="20"/>
      <c r="AX253" s="20"/>
      <c r="AY253" s="20"/>
      <c r="AZ253" s="22"/>
    </row>
    <row r="254" spans="1:52" s="164" customFormat="1" ht="14.25" customHeight="1" x14ac:dyDescent="0.2">
      <c r="A254" s="105"/>
      <c r="B254" s="224">
        <f t="shared" si="6"/>
        <v>203</v>
      </c>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2"/>
      <c r="AA254" s="163"/>
      <c r="AB254" s="224">
        <f t="shared" si="7"/>
        <v>203</v>
      </c>
      <c r="AC254" s="20"/>
      <c r="AD254" s="20"/>
      <c r="AE254" s="20"/>
      <c r="AF254" s="20"/>
      <c r="AG254" s="20"/>
      <c r="AH254" s="20"/>
      <c r="AI254" s="20"/>
      <c r="AJ254" s="20"/>
      <c r="AK254" s="20"/>
      <c r="AL254" s="20"/>
      <c r="AM254" s="20"/>
      <c r="AN254" s="20"/>
      <c r="AO254" s="20"/>
      <c r="AP254" s="20"/>
      <c r="AQ254" s="20"/>
      <c r="AR254" s="20"/>
      <c r="AS254" s="20"/>
      <c r="AT254" s="20"/>
      <c r="AU254" s="20"/>
      <c r="AV254" s="20"/>
      <c r="AW254" s="20"/>
      <c r="AX254" s="20"/>
      <c r="AY254" s="20"/>
      <c r="AZ254" s="22"/>
    </row>
    <row r="255" spans="1:52" s="164" customFormat="1" ht="14.25" customHeight="1" x14ac:dyDescent="0.2">
      <c r="A255" s="105"/>
      <c r="B255" s="224">
        <f t="shared" si="6"/>
        <v>204</v>
      </c>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2"/>
      <c r="AA255" s="163"/>
      <c r="AB255" s="224">
        <f t="shared" si="7"/>
        <v>204</v>
      </c>
      <c r="AC255" s="20"/>
      <c r="AD255" s="20"/>
      <c r="AE255" s="20"/>
      <c r="AF255" s="20"/>
      <c r="AG255" s="20"/>
      <c r="AH255" s="20"/>
      <c r="AI255" s="20"/>
      <c r="AJ255" s="20"/>
      <c r="AK255" s="20"/>
      <c r="AL255" s="20"/>
      <c r="AM255" s="20"/>
      <c r="AN255" s="20"/>
      <c r="AO255" s="20"/>
      <c r="AP255" s="20"/>
      <c r="AQ255" s="20"/>
      <c r="AR255" s="20"/>
      <c r="AS255" s="20"/>
      <c r="AT255" s="20"/>
      <c r="AU255" s="20"/>
      <c r="AV255" s="20"/>
      <c r="AW255" s="20"/>
      <c r="AX255" s="20"/>
      <c r="AY255" s="20"/>
      <c r="AZ255" s="22"/>
    </row>
    <row r="256" spans="1:52" s="164" customFormat="1" ht="14.25" customHeight="1" x14ac:dyDescent="0.2">
      <c r="A256" s="105"/>
      <c r="B256" s="224">
        <f t="shared" si="6"/>
        <v>205</v>
      </c>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2"/>
      <c r="AA256" s="163"/>
      <c r="AB256" s="224">
        <f t="shared" si="7"/>
        <v>205</v>
      </c>
      <c r="AC256" s="20"/>
      <c r="AD256" s="20"/>
      <c r="AE256" s="20"/>
      <c r="AF256" s="20"/>
      <c r="AG256" s="20"/>
      <c r="AH256" s="20"/>
      <c r="AI256" s="20"/>
      <c r="AJ256" s="20"/>
      <c r="AK256" s="20"/>
      <c r="AL256" s="20"/>
      <c r="AM256" s="20"/>
      <c r="AN256" s="20"/>
      <c r="AO256" s="20"/>
      <c r="AP256" s="20"/>
      <c r="AQ256" s="20"/>
      <c r="AR256" s="20"/>
      <c r="AS256" s="20"/>
      <c r="AT256" s="20"/>
      <c r="AU256" s="20"/>
      <c r="AV256" s="20"/>
      <c r="AW256" s="20"/>
      <c r="AX256" s="20"/>
      <c r="AY256" s="20"/>
      <c r="AZ256" s="22"/>
    </row>
    <row r="257" spans="1:52" s="164" customFormat="1" ht="14.25" customHeight="1" x14ac:dyDescent="0.2">
      <c r="A257" s="105"/>
      <c r="B257" s="224">
        <f t="shared" si="6"/>
        <v>206</v>
      </c>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2"/>
      <c r="AA257" s="163"/>
      <c r="AB257" s="224">
        <f t="shared" si="7"/>
        <v>206</v>
      </c>
      <c r="AC257" s="20"/>
      <c r="AD257" s="20"/>
      <c r="AE257" s="20"/>
      <c r="AF257" s="20"/>
      <c r="AG257" s="20"/>
      <c r="AH257" s="20"/>
      <c r="AI257" s="20"/>
      <c r="AJ257" s="20"/>
      <c r="AK257" s="20"/>
      <c r="AL257" s="20"/>
      <c r="AM257" s="20"/>
      <c r="AN257" s="20"/>
      <c r="AO257" s="20"/>
      <c r="AP257" s="20"/>
      <c r="AQ257" s="20"/>
      <c r="AR257" s="20"/>
      <c r="AS257" s="20"/>
      <c r="AT257" s="20"/>
      <c r="AU257" s="20"/>
      <c r="AV257" s="20"/>
      <c r="AW257" s="20"/>
      <c r="AX257" s="20"/>
      <c r="AY257" s="20"/>
      <c r="AZ257" s="22"/>
    </row>
    <row r="258" spans="1:52" s="164" customFormat="1" ht="14.25" customHeight="1" x14ac:dyDescent="0.2">
      <c r="A258" s="105"/>
      <c r="B258" s="224">
        <f t="shared" si="6"/>
        <v>207</v>
      </c>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2"/>
      <c r="AA258" s="163"/>
      <c r="AB258" s="224">
        <f t="shared" si="7"/>
        <v>207</v>
      </c>
      <c r="AC258" s="20"/>
      <c r="AD258" s="20"/>
      <c r="AE258" s="20"/>
      <c r="AF258" s="20"/>
      <c r="AG258" s="20"/>
      <c r="AH258" s="20"/>
      <c r="AI258" s="20"/>
      <c r="AJ258" s="20"/>
      <c r="AK258" s="20"/>
      <c r="AL258" s="20"/>
      <c r="AM258" s="20"/>
      <c r="AN258" s="20"/>
      <c r="AO258" s="20"/>
      <c r="AP258" s="20"/>
      <c r="AQ258" s="20"/>
      <c r="AR258" s="20"/>
      <c r="AS258" s="20"/>
      <c r="AT258" s="20"/>
      <c r="AU258" s="20"/>
      <c r="AV258" s="20"/>
      <c r="AW258" s="20"/>
      <c r="AX258" s="20"/>
      <c r="AY258" s="20"/>
      <c r="AZ258" s="22"/>
    </row>
    <row r="259" spans="1:52" s="164" customFormat="1" ht="14.25" customHeight="1" x14ac:dyDescent="0.2">
      <c r="A259" s="105"/>
      <c r="B259" s="224">
        <f t="shared" si="6"/>
        <v>208</v>
      </c>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2"/>
      <c r="AA259" s="163"/>
      <c r="AB259" s="224">
        <f t="shared" si="7"/>
        <v>208</v>
      </c>
      <c r="AC259" s="20"/>
      <c r="AD259" s="20"/>
      <c r="AE259" s="20"/>
      <c r="AF259" s="20"/>
      <c r="AG259" s="20"/>
      <c r="AH259" s="20"/>
      <c r="AI259" s="20"/>
      <c r="AJ259" s="20"/>
      <c r="AK259" s="20"/>
      <c r="AL259" s="20"/>
      <c r="AM259" s="20"/>
      <c r="AN259" s="20"/>
      <c r="AO259" s="20"/>
      <c r="AP259" s="20"/>
      <c r="AQ259" s="20"/>
      <c r="AR259" s="20"/>
      <c r="AS259" s="20"/>
      <c r="AT259" s="20"/>
      <c r="AU259" s="20"/>
      <c r="AV259" s="20"/>
      <c r="AW259" s="20"/>
      <c r="AX259" s="20"/>
      <c r="AY259" s="20"/>
      <c r="AZ259" s="22"/>
    </row>
    <row r="260" spans="1:52" s="164" customFormat="1" ht="14.25" customHeight="1" x14ac:dyDescent="0.2">
      <c r="A260" s="105"/>
      <c r="B260" s="224">
        <f t="shared" si="6"/>
        <v>209</v>
      </c>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2"/>
      <c r="AA260" s="163"/>
      <c r="AB260" s="224">
        <f t="shared" si="7"/>
        <v>209</v>
      </c>
      <c r="AC260" s="20"/>
      <c r="AD260" s="20"/>
      <c r="AE260" s="20"/>
      <c r="AF260" s="20"/>
      <c r="AG260" s="20"/>
      <c r="AH260" s="20"/>
      <c r="AI260" s="20"/>
      <c r="AJ260" s="20"/>
      <c r="AK260" s="20"/>
      <c r="AL260" s="20"/>
      <c r="AM260" s="20"/>
      <c r="AN260" s="20"/>
      <c r="AO260" s="20"/>
      <c r="AP260" s="20"/>
      <c r="AQ260" s="20"/>
      <c r="AR260" s="20"/>
      <c r="AS260" s="20"/>
      <c r="AT260" s="20"/>
      <c r="AU260" s="20"/>
      <c r="AV260" s="20"/>
      <c r="AW260" s="20"/>
      <c r="AX260" s="20"/>
      <c r="AY260" s="20"/>
      <c r="AZ260" s="22"/>
    </row>
    <row r="261" spans="1:52" s="164" customFormat="1" ht="14.25" customHeight="1" x14ac:dyDescent="0.2">
      <c r="A261" s="105"/>
      <c r="B261" s="224">
        <f t="shared" si="6"/>
        <v>210</v>
      </c>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2"/>
      <c r="AA261" s="163"/>
      <c r="AB261" s="224">
        <f t="shared" si="7"/>
        <v>210</v>
      </c>
      <c r="AC261" s="20"/>
      <c r="AD261" s="20"/>
      <c r="AE261" s="20"/>
      <c r="AF261" s="20"/>
      <c r="AG261" s="20"/>
      <c r="AH261" s="20"/>
      <c r="AI261" s="20"/>
      <c r="AJ261" s="20"/>
      <c r="AK261" s="20"/>
      <c r="AL261" s="20"/>
      <c r="AM261" s="20"/>
      <c r="AN261" s="20"/>
      <c r="AO261" s="20"/>
      <c r="AP261" s="20"/>
      <c r="AQ261" s="20"/>
      <c r="AR261" s="20"/>
      <c r="AS261" s="20"/>
      <c r="AT261" s="20"/>
      <c r="AU261" s="20"/>
      <c r="AV261" s="20"/>
      <c r="AW261" s="20"/>
      <c r="AX261" s="20"/>
      <c r="AY261" s="20"/>
      <c r="AZ261" s="22"/>
    </row>
    <row r="262" spans="1:52" s="164" customFormat="1" ht="14.25" customHeight="1" x14ac:dyDescent="0.2">
      <c r="A262" s="105"/>
      <c r="B262" s="224">
        <f t="shared" si="6"/>
        <v>211</v>
      </c>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2"/>
      <c r="AA262" s="163"/>
      <c r="AB262" s="224">
        <f t="shared" si="7"/>
        <v>211</v>
      </c>
      <c r="AC262" s="20"/>
      <c r="AD262" s="20"/>
      <c r="AE262" s="20"/>
      <c r="AF262" s="20"/>
      <c r="AG262" s="20"/>
      <c r="AH262" s="20"/>
      <c r="AI262" s="20"/>
      <c r="AJ262" s="20"/>
      <c r="AK262" s="20"/>
      <c r="AL262" s="20"/>
      <c r="AM262" s="20"/>
      <c r="AN262" s="20"/>
      <c r="AO262" s="20"/>
      <c r="AP262" s="20"/>
      <c r="AQ262" s="20"/>
      <c r="AR262" s="20"/>
      <c r="AS262" s="20"/>
      <c r="AT262" s="20"/>
      <c r="AU262" s="20"/>
      <c r="AV262" s="20"/>
      <c r="AW262" s="20"/>
      <c r="AX262" s="20"/>
      <c r="AY262" s="20"/>
      <c r="AZ262" s="22"/>
    </row>
    <row r="263" spans="1:52" s="164" customFormat="1" ht="14.25" customHeight="1" x14ac:dyDescent="0.2">
      <c r="A263" s="105"/>
      <c r="B263" s="224">
        <f t="shared" si="6"/>
        <v>212</v>
      </c>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2"/>
      <c r="AA263" s="163"/>
      <c r="AB263" s="224">
        <f t="shared" si="7"/>
        <v>212</v>
      </c>
      <c r="AC263" s="20"/>
      <c r="AD263" s="20"/>
      <c r="AE263" s="20"/>
      <c r="AF263" s="20"/>
      <c r="AG263" s="20"/>
      <c r="AH263" s="20"/>
      <c r="AI263" s="20"/>
      <c r="AJ263" s="20"/>
      <c r="AK263" s="20"/>
      <c r="AL263" s="20"/>
      <c r="AM263" s="20"/>
      <c r="AN263" s="20"/>
      <c r="AO263" s="20"/>
      <c r="AP263" s="20"/>
      <c r="AQ263" s="20"/>
      <c r="AR263" s="20"/>
      <c r="AS263" s="20"/>
      <c r="AT263" s="20"/>
      <c r="AU263" s="20"/>
      <c r="AV263" s="20"/>
      <c r="AW263" s="20"/>
      <c r="AX263" s="20"/>
      <c r="AY263" s="20"/>
      <c r="AZ263" s="22"/>
    </row>
    <row r="264" spans="1:52" s="164" customFormat="1" ht="14.25" customHeight="1" x14ac:dyDescent="0.2">
      <c r="A264" s="105"/>
      <c r="B264" s="224">
        <f t="shared" si="6"/>
        <v>213</v>
      </c>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2"/>
      <c r="AA264" s="163"/>
      <c r="AB264" s="224">
        <f t="shared" si="7"/>
        <v>213</v>
      </c>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2"/>
    </row>
    <row r="265" spans="1:52" s="164" customFormat="1" ht="14.25" customHeight="1" x14ac:dyDescent="0.2">
      <c r="A265" s="105"/>
      <c r="B265" s="224">
        <f t="shared" si="6"/>
        <v>214</v>
      </c>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2"/>
      <c r="AA265" s="163"/>
      <c r="AB265" s="224">
        <f t="shared" si="7"/>
        <v>214</v>
      </c>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2"/>
    </row>
    <row r="266" spans="1:52" s="164" customFormat="1" ht="14.25" customHeight="1" x14ac:dyDescent="0.2">
      <c r="A266" s="105"/>
      <c r="B266" s="224">
        <f t="shared" si="6"/>
        <v>215</v>
      </c>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2"/>
      <c r="AA266" s="163"/>
      <c r="AB266" s="224">
        <f t="shared" si="7"/>
        <v>215</v>
      </c>
      <c r="AC266" s="20"/>
      <c r="AD266" s="20"/>
      <c r="AE266" s="20"/>
      <c r="AF266" s="20"/>
      <c r="AG266" s="20"/>
      <c r="AH266" s="20"/>
      <c r="AI266" s="20"/>
      <c r="AJ266" s="20"/>
      <c r="AK266" s="20"/>
      <c r="AL266" s="20"/>
      <c r="AM266" s="20"/>
      <c r="AN266" s="20"/>
      <c r="AO266" s="20"/>
      <c r="AP266" s="20"/>
      <c r="AQ266" s="20"/>
      <c r="AR266" s="20"/>
      <c r="AS266" s="20"/>
      <c r="AT266" s="20"/>
      <c r="AU266" s="20"/>
      <c r="AV266" s="20"/>
      <c r="AW266" s="20"/>
      <c r="AX266" s="20"/>
      <c r="AY266" s="20"/>
      <c r="AZ266" s="22"/>
    </row>
    <row r="267" spans="1:52" s="164" customFormat="1" ht="14.25" customHeight="1" x14ac:dyDescent="0.2">
      <c r="A267" s="105"/>
      <c r="B267" s="224">
        <f t="shared" si="6"/>
        <v>216</v>
      </c>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2"/>
      <c r="AA267" s="163"/>
      <c r="AB267" s="224">
        <f t="shared" si="7"/>
        <v>216</v>
      </c>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2"/>
    </row>
    <row r="268" spans="1:52" s="164" customFormat="1" ht="14.25" customHeight="1" x14ac:dyDescent="0.2">
      <c r="A268" s="105"/>
      <c r="B268" s="224">
        <f t="shared" si="6"/>
        <v>217</v>
      </c>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2"/>
      <c r="AA268" s="163"/>
      <c r="AB268" s="224">
        <f t="shared" si="7"/>
        <v>217</v>
      </c>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2"/>
    </row>
    <row r="269" spans="1:52" s="164" customFormat="1" ht="14.25" customHeight="1" x14ac:dyDescent="0.2">
      <c r="A269" s="105"/>
      <c r="B269" s="224">
        <f t="shared" si="6"/>
        <v>218</v>
      </c>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2"/>
      <c r="AA269" s="163"/>
      <c r="AB269" s="224">
        <f t="shared" si="7"/>
        <v>218</v>
      </c>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2"/>
    </row>
    <row r="270" spans="1:52" s="164" customFormat="1" ht="14.25" customHeight="1" x14ac:dyDescent="0.2">
      <c r="A270" s="105"/>
      <c r="B270" s="224">
        <f t="shared" si="6"/>
        <v>219</v>
      </c>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2"/>
      <c r="AA270" s="163"/>
      <c r="AB270" s="224">
        <f t="shared" si="7"/>
        <v>219</v>
      </c>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2"/>
    </row>
    <row r="271" spans="1:52" s="164" customFormat="1" ht="14.25" customHeight="1" x14ac:dyDescent="0.2">
      <c r="A271" s="105"/>
      <c r="B271" s="224">
        <f t="shared" si="6"/>
        <v>220</v>
      </c>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2"/>
      <c r="AA271" s="163"/>
      <c r="AB271" s="224">
        <f t="shared" si="7"/>
        <v>220</v>
      </c>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2"/>
    </row>
    <row r="272" spans="1:52" s="164" customFormat="1" ht="14.25" customHeight="1" x14ac:dyDescent="0.2">
      <c r="A272" s="105"/>
      <c r="B272" s="224">
        <f t="shared" si="6"/>
        <v>221</v>
      </c>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2"/>
      <c r="AA272" s="163"/>
      <c r="AB272" s="224">
        <f t="shared" si="7"/>
        <v>221</v>
      </c>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2"/>
    </row>
    <row r="273" spans="1:52" s="164" customFormat="1" ht="14.25" customHeight="1" x14ac:dyDescent="0.2">
      <c r="A273" s="105"/>
      <c r="B273" s="224">
        <f t="shared" si="6"/>
        <v>222</v>
      </c>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2"/>
      <c r="AA273" s="163"/>
      <c r="AB273" s="224">
        <f t="shared" si="7"/>
        <v>222</v>
      </c>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2"/>
    </row>
    <row r="274" spans="1:52" s="164" customFormat="1" ht="14.25" customHeight="1" x14ac:dyDescent="0.2">
      <c r="A274" s="105"/>
      <c r="B274" s="224">
        <f t="shared" si="6"/>
        <v>223</v>
      </c>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2"/>
      <c r="AA274" s="163"/>
      <c r="AB274" s="224">
        <f t="shared" si="7"/>
        <v>223</v>
      </c>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2"/>
    </row>
    <row r="275" spans="1:52" s="164" customFormat="1" ht="14.25" customHeight="1" x14ac:dyDescent="0.2">
      <c r="A275" s="105"/>
      <c r="B275" s="224">
        <f t="shared" si="6"/>
        <v>224</v>
      </c>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2"/>
      <c r="AA275" s="163"/>
      <c r="AB275" s="224">
        <f t="shared" si="7"/>
        <v>224</v>
      </c>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2"/>
    </row>
    <row r="276" spans="1:52" s="164" customFormat="1" ht="14.25" customHeight="1" x14ac:dyDescent="0.2">
      <c r="A276" s="105"/>
      <c r="B276" s="224">
        <f t="shared" si="6"/>
        <v>225</v>
      </c>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2"/>
      <c r="AA276" s="163"/>
      <c r="AB276" s="224">
        <f t="shared" si="7"/>
        <v>225</v>
      </c>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2"/>
    </row>
    <row r="277" spans="1:52" s="164" customFormat="1" ht="14.25" customHeight="1" x14ac:dyDescent="0.2">
      <c r="A277" s="105"/>
      <c r="B277" s="224">
        <f t="shared" si="6"/>
        <v>226</v>
      </c>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2"/>
      <c r="AA277" s="163"/>
      <c r="AB277" s="224">
        <f t="shared" si="7"/>
        <v>226</v>
      </c>
      <c r="AC277" s="20"/>
      <c r="AD277" s="20"/>
      <c r="AE277" s="20"/>
      <c r="AF277" s="20"/>
      <c r="AG277" s="20"/>
      <c r="AH277" s="20"/>
      <c r="AI277" s="20"/>
      <c r="AJ277" s="20"/>
      <c r="AK277" s="20"/>
      <c r="AL277" s="20"/>
      <c r="AM277" s="20"/>
      <c r="AN277" s="20"/>
      <c r="AO277" s="20"/>
      <c r="AP277" s="20"/>
      <c r="AQ277" s="20"/>
      <c r="AR277" s="20"/>
      <c r="AS277" s="20"/>
      <c r="AT277" s="20"/>
      <c r="AU277" s="20"/>
      <c r="AV277" s="20"/>
      <c r="AW277" s="20"/>
      <c r="AX277" s="20"/>
      <c r="AY277" s="20"/>
      <c r="AZ277" s="22"/>
    </row>
    <row r="278" spans="1:52" s="164" customFormat="1" ht="14.25" customHeight="1" x14ac:dyDescent="0.2">
      <c r="A278" s="105"/>
      <c r="B278" s="224">
        <f t="shared" si="6"/>
        <v>227</v>
      </c>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2"/>
      <c r="AA278" s="163"/>
      <c r="AB278" s="224">
        <f t="shared" si="7"/>
        <v>227</v>
      </c>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2"/>
    </row>
    <row r="279" spans="1:52" s="164" customFormat="1" ht="14.25" customHeight="1" x14ac:dyDescent="0.2">
      <c r="A279" s="105"/>
      <c r="B279" s="224">
        <f t="shared" si="6"/>
        <v>228</v>
      </c>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2"/>
      <c r="AA279" s="163"/>
      <c r="AB279" s="224">
        <f t="shared" si="7"/>
        <v>228</v>
      </c>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2"/>
    </row>
    <row r="280" spans="1:52" s="164" customFormat="1" ht="14.25" customHeight="1" x14ac:dyDescent="0.2">
      <c r="A280" s="105"/>
      <c r="B280" s="224">
        <f t="shared" si="6"/>
        <v>229</v>
      </c>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2"/>
      <c r="AA280" s="163"/>
      <c r="AB280" s="224">
        <f t="shared" si="7"/>
        <v>229</v>
      </c>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2"/>
    </row>
    <row r="281" spans="1:52" s="164" customFormat="1" ht="14.25" customHeight="1" x14ac:dyDescent="0.2">
      <c r="A281" s="105"/>
      <c r="B281" s="224">
        <f t="shared" si="6"/>
        <v>230</v>
      </c>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2"/>
      <c r="AA281" s="163"/>
      <c r="AB281" s="224">
        <f t="shared" si="7"/>
        <v>230</v>
      </c>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2"/>
    </row>
    <row r="282" spans="1:52" s="164" customFormat="1" ht="14.25" customHeight="1" x14ac:dyDescent="0.2">
      <c r="A282" s="105"/>
      <c r="B282" s="224">
        <f t="shared" si="6"/>
        <v>231</v>
      </c>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2"/>
      <c r="AA282" s="163"/>
      <c r="AB282" s="224">
        <f t="shared" si="7"/>
        <v>231</v>
      </c>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2"/>
    </row>
    <row r="283" spans="1:52" s="164" customFormat="1" ht="14.25" customHeight="1" x14ac:dyDescent="0.2">
      <c r="A283" s="105"/>
      <c r="B283" s="224">
        <f t="shared" si="6"/>
        <v>232</v>
      </c>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2"/>
      <c r="AA283" s="163"/>
      <c r="AB283" s="224">
        <f t="shared" si="7"/>
        <v>232</v>
      </c>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2"/>
    </row>
    <row r="284" spans="1:52" s="164" customFormat="1" ht="14.25" customHeight="1" x14ac:dyDescent="0.2">
      <c r="A284" s="105"/>
      <c r="B284" s="224">
        <f t="shared" si="6"/>
        <v>233</v>
      </c>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2"/>
      <c r="AA284" s="163"/>
      <c r="AB284" s="224">
        <f t="shared" si="7"/>
        <v>233</v>
      </c>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2"/>
    </row>
    <row r="285" spans="1:52" s="164" customFormat="1" ht="14.25" customHeight="1" x14ac:dyDescent="0.2">
      <c r="A285" s="105"/>
      <c r="B285" s="224">
        <f t="shared" si="6"/>
        <v>234</v>
      </c>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2"/>
      <c r="AA285" s="163"/>
      <c r="AB285" s="224">
        <f t="shared" si="7"/>
        <v>234</v>
      </c>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2"/>
    </row>
    <row r="286" spans="1:52" s="164" customFormat="1" ht="14.25" customHeight="1" x14ac:dyDescent="0.2">
      <c r="A286" s="105"/>
      <c r="B286" s="224">
        <f t="shared" si="6"/>
        <v>235</v>
      </c>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2"/>
      <c r="AA286" s="163"/>
      <c r="AB286" s="224">
        <f t="shared" si="7"/>
        <v>235</v>
      </c>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2"/>
    </row>
    <row r="287" spans="1:52" s="164" customFormat="1" ht="14.25" customHeight="1" x14ac:dyDescent="0.2">
      <c r="A287" s="105"/>
      <c r="B287" s="224">
        <f t="shared" si="6"/>
        <v>236</v>
      </c>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2"/>
      <c r="AA287" s="163"/>
      <c r="AB287" s="224">
        <f t="shared" si="7"/>
        <v>236</v>
      </c>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2"/>
    </row>
    <row r="288" spans="1:52" s="164" customFormat="1" ht="14.25" customHeight="1" x14ac:dyDescent="0.2">
      <c r="A288" s="105"/>
      <c r="B288" s="224">
        <f t="shared" si="6"/>
        <v>237</v>
      </c>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2"/>
      <c r="AA288" s="163"/>
      <c r="AB288" s="224">
        <f t="shared" si="7"/>
        <v>237</v>
      </c>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2"/>
    </row>
    <row r="289" spans="1:52" s="164" customFormat="1" ht="14.25" customHeight="1" x14ac:dyDescent="0.2">
      <c r="A289" s="105"/>
      <c r="B289" s="224">
        <f t="shared" si="6"/>
        <v>238</v>
      </c>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2"/>
      <c r="AA289" s="163"/>
      <c r="AB289" s="224">
        <f t="shared" si="7"/>
        <v>238</v>
      </c>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2"/>
    </row>
    <row r="290" spans="1:52" s="164" customFormat="1" ht="14.25" customHeight="1" x14ac:dyDescent="0.2">
      <c r="A290" s="105"/>
      <c r="B290" s="224">
        <f t="shared" si="6"/>
        <v>239</v>
      </c>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2"/>
      <c r="AA290" s="163"/>
      <c r="AB290" s="224">
        <f t="shared" si="7"/>
        <v>239</v>
      </c>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2"/>
    </row>
    <row r="291" spans="1:52" s="164" customFormat="1" ht="14.25" customHeight="1" x14ac:dyDescent="0.2">
      <c r="A291" s="105"/>
      <c r="B291" s="224">
        <f t="shared" si="6"/>
        <v>240</v>
      </c>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2"/>
      <c r="AA291" s="163"/>
      <c r="AB291" s="224">
        <f t="shared" si="7"/>
        <v>240</v>
      </c>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2"/>
    </row>
    <row r="292" spans="1:52" s="164" customFormat="1" ht="14.25" customHeight="1" x14ac:dyDescent="0.2">
      <c r="A292" s="105"/>
      <c r="B292" s="224">
        <f t="shared" si="6"/>
        <v>241</v>
      </c>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2"/>
      <c r="AA292" s="163"/>
      <c r="AB292" s="224">
        <f t="shared" si="7"/>
        <v>241</v>
      </c>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2"/>
    </row>
    <row r="293" spans="1:52" s="164" customFormat="1" ht="14.25" customHeight="1" x14ac:dyDescent="0.2">
      <c r="A293" s="105"/>
      <c r="B293" s="224">
        <f t="shared" si="6"/>
        <v>242</v>
      </c>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2"/>
      <c r="AA293" s="163"/>
      <c r="AB293" s="224">
        <f t="shared" si="7"/>
        <v>242</v>
      </c>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2"/>
    </row>
    <row r="294" spans="1:52" s="164" customFormat="1" ht="14.25" customHeight="1" x14ac:dyDescent="0.2">
      <c r="A294" s="105"/>
      <c r="B294" s="224">
        <f t="shared" si="6"/>
        <v>243</v>
      </c>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2"/>
      <c r="AA294" s="163"/>
      <c r="AB294" s="224">
        <f t="shared" si="7"/>
        <v>243</v>
      </c>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2"/>
    </row>
    <row r="295" spans="1:52" s="164" customFormat="1" ht="14.25" customHeight="1" x14ac:dyDescent="0.2">
      <c r="A295" s="105"/>
      <c r="B295" s="224">
        <f t="shared" si="6"/>
        <v>244</v>
      </c>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2"/>
      <c r="AA295" s="163"/>
      <c r="AB295" s="224">
        <f t="shared" si="7"/>
        <v>244</v>
      </c>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2"/>
    </row>
    <row r="296" spans="1:52" s="164" customFormat="1" ht="14.25" customHeight="1" x14ac:dyDescent="0.2">
      <c r="A296" s="105"/>
      <c r="B296" s="224">
        <f t="shared" si="6"/>
        <v>245</v>
      </c>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2"/>
      <c r="AA296" s="163"/>
      <c r="AB296" s="224">
        <f t="shared" si="7"/>
        <v>245</v>
      </c>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2"/>
    </row>
    <row r="297" spans="1:52" s="164" customFormat="1" ht="14.25" customHeight="1" x14ac:dyDescent="0.2">
      <c r="A297" s="105"/>
      <c r="B297" s="224">
        <f t="shared" si="6"/>
        <v>246</v>
      </c>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2"/>
      <c r="AA297" s="163"/>
      <c r="AB297" s="224">
        <f t="shared" si="7"/>
        <v>246</v>
      </c>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2"/>
    </row>
    <row r="298" spans="1:52" s="164" customFormat="1" ht="14.25" customHeight="1" x14ac:dyDescent="0.2">
      <c r="A298" s="105"/>
      <c r="B298" s="224">
        <f t="shared" si="6"/>
        <v>247</v>
      </c>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2"/>
      <c r="AA298" s="163"/>
      <c r="AB298" s="224">
        <f t="shared" si="7"/>
        <v>247</v>
      </c>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2"/>
    </row>
    <row r="299" spans="1:52" s="164" customFormat="1" ht="14.25" customHeight="1" x14ac:dyDescent="0.2">
      <c r="A299" s="105"/>
      <c r="B299" s="224">
        <f t="shared" si="6"/>
        <v>248</v>
      </c>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2"/>
      <c r="AA299" s="163"/>
      <c r="AB299" s="224">
        <f t="shared" si="7"/>
        <v>248</v>
      </c>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2"/>
    </row>
    <row r="300" spans="1:52" s="164" customFormat="1" ht="14.25" customHeight="1" x14ac:dyDescent="0.2">
      <c r="A300" s="105"/>
      <c r="B300" s="224">
        <f t="shared" si="6"/>
        <v>249</v>
      </c>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2"/>
      <c r="AA300" s="163"/>
      <c r="AB300" s="224">
        <f t="shared" si="7"/>
        <v>249</v>
      </c>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2"/>
    </row>
    <row r="301" spans="1:52" s="164" customFormat="1" ht="14.25" customHeight="1" x14ac:dyDescent="0.2">
      <c r="A301" s="105"/>
      <c r="B301" s="224">
        <f t="shared" si="6"/>
        <v>250</v>
      </c>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2"/>
      <c r="AA301" s="163"/>
      <c r="AB301" s="224">
        <f t="shared" si="7"/>
        <v>250</v>
      </c>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2"/>
    </row>
    <row r="302" spans="1:52" s="164" customFormat="1" ht="14.25" customHeight="1" x14ac:dyDescent="0.2">
      <c r="A302" s="105"/>
      <c r="B302" s="224">
        <f t="shared" si="6"/>
        <v>251</v>
      </c>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2"/>
      <c r="AA302" s="163"/>
      <c r="AB302" s="224">
        <f t="shared" si="7"/>
        <v>251</v>
      </c>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2"/>
    </row>
    <row r="303" spans="1:52" s="164" customFormat="1" ht="14.25" customHeight="1" x14ac:dyDescent="0.2">
      <c r="A303" s="105"/>
      <c r="B303" s="224">
        <f t="shared" si="6"/>
        <v>252</v>
      </c>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2"/>
      <c r="AA303" s="163"/>
      <c r="AB303" s="224">
        <f t="shared" si="7"/>
        <v>252</v>
      </c>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2"/>
    </row>
    <row r="304" spans="1:52" s="164" customFormat="1" ht="14.25" customHeight="1" x14ac:dyDescent="0.2">
      <c r="A304" s="105"/>
      <c r="B304" s="224">
        <f t="shared" si="6"/>
        <v>253</v>
      </c>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2"/>
      <c r="AA304" s="163"/>
      <c r="AB304" s="224">
        <f t="shared" si="7"/>
        <v>253</v>
      </c>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2"/>
    </row>
    <row r="305" spans="1:52" s="164" customFormat="1" ht="14.25" customHeight="1" x14ac:dyDescent="0.2">
      <c r="A305" s="105"/>
      <c r="B305" s="224">
        <f t="shared" si="6"/>
        <v>254</v>
      </c>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2"/>
      <c r="AA305" s="163"/>
      <c r="AB305" s="224">
        <f t="shared" si="7"/>
        <v>254</v>
      </c>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2"/>
    </row>
    <row r="306" spans="1:52" s="164" customFormat="1" ht="14.25" customHeight="1" x14ac:dyDescent="0.2">
      <c r="A306" s="105"/>
      <c r="B306" s="224">
        <f t="shared" si="6"/>
        <v>255</v>
      </c>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2"/>
      <c r="AA306" s="163"/>
      <c r="AB306" s="224">
        <f t="shared" si="7"/>
        <v>255</v>
      </c>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2"/>
    </row>
    <row r="307" spans="1:52" s="164" customFormat="1" ht="14.25" customHeight="1" x14ac:dyDescent="0.2">
      <c r="A307" s="105"/>
      <c r="B307" s="224">
        <f t="shared" si="6"/>
        <v>256</v>
      </c>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2"/>
      <c r="AA307" s="163"/>
      <c r="AB307" s="224">
        <f t="shared" si="7"/>
        <v>256</v>
      </c>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2"/>
    </row>
    <row r="308" spans="1:52" s="164" customFormat="1" ht="14.25" customHeight="1" x14ac:dyDescent="0.2">
      <c r="A308" s="105"/>
      <c r="B308" s="224">
        <f t="shared" si="6"/>
        <v>257</v>
      </c>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2"/>
      <c r="AA308" s="163"/>
      <c r="AB308" s="224">
        <f t="shared" si="7"/>
        <v>257</v>
      </c>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2"/>
    </row>
    <row r="309" spans="1:52" s="164" customFormat="1" ht="14.25" customHeight="1" x14ac:dyDescent="0.2">
      <c r="A309" s="105"/>
      <c r="B309" s="224">
        <f t="shared" si="6"/>
        <v>258</v>
      </c>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2"/>
      <c r="AA309" s="163"/>
      <c r="AB309" s="224">
        <f t="shared" si="7"/>
        <v>258</v>
      </c>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2"/>
    </row>
    <row r="310" spans="1:52" s="164" customFormat="1" ht="14.25" customHeight="1" x14ac:dyDescent="0.2">
      <c r="A310" s="105"/>
      <c r="B310" s="224">
        <f t="shared" ref="B310:B373" si="8">B309+1</f>
        <v>259</v>
      </c>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2"/>
      <c r="AA310" s="163"/>
      <c r="AB310" s="224">
        <f t="shared" ref="AB310:AB373" si="9">AB309+1</f>
        <v>259</v>
      </c>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2"/>
    </row>
    <row r="311" spans="1:52" s="164" customFormat="1" ht="14.25" customHeight="1" x14ac:dyDescent="0.2">
      <c r="A311" s="105"/>
      <c r="B311" s="224">
        <f t="shared" si="8"/>
        <v>260</v>
      </c>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2"/>
      <c r="AA311" s="163"/>
      <c r="AB311" s="224">
        <f t="shared" si="9"/>
        <v>260</v>
      </c>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2"/>
    </row>
    <row r="312" spans="1:52" s="164" customFormat="1" ht="14.25" customHeight="1" x14ac:dyDescent="0.2">
      <c r="A312" s="105"/>
      <c r="B312" s="224">
        <f t="shared" si="8"/>
        <v>261</v>
      </c>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2"/>
      <c r="AA312" s="163"/>
      <c r="AB312" s="224">
        <f t="shared" si="9"/>
        <v>261</v>
      </c>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2"/>
    </row>
    <row r="313" spans="1:52" s="164" customFormat="1" ht="14.25" customHeight="1" x14ac:dyDescent="0.2">
      <c r="A313" s="105"/>
      <c r="B313" s="224">
        <f t="shared" si="8"/>
        <v>262</v>
      </c>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2"/>
      <c r="AA313" s="163"/>
      <c r="AB313" s="224">
        <f t="shared" si="9"/>
        <v>262</v>
      </c>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2"/>
    </row>
    <row r="314" spans="1:52" s="164" customFormat="1" ht="14.25" customHeight="1" x14ac:dyDescent="0.2">
      <c r="A314" s="105"/>
      <c r="B314" s="224">
        <f t="shared" si="8"/>
        <v>263</v>
      </c>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2"/>
      <c r="AA314" s="163"/>
      <c r="AB314" s="224">
        <f t="shared" si="9"/>
        <v>263</v>
      </c>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2"/>
    </row>
    <row r="315" spans="1:52" s="164" customFormat="1" ht="14.25" customHeight="1" x14ac:dyDescent="0.2">
      <c r="A315" s="105"/>
      <c r="B315" s="224">
        <f t="shared" si="8"/>
        <v>264</v>
      </c>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2"/>
      <c r="AA315" s="163"/>
      <c r="AB315" s="224">
        <f t="shared" si="9"/>
        <v>264</v>
      </c>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2"/>
    </row>
    <row r="316" spans="1:52" s="164" customFormat="1" ht="14.25" customHeight="1" x14ac:dyDescent="0.2">
      <c r="A316" s="105"/>
      <c r="B316" s="224">
        <f t="shared" si="8"/>
        <v>265</v>
      </c>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2"/>
      <c r="AA316" s="163"/>
      <c r="AB316" s="224">
        <f t="shared" si="9"/>
        <v>265</v>
      </c>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2"/>
    </row>
    <row r="317" spans="1:52" s="164" customFormat="1" ht="14.25" customHeight="1" x14ac:dyDescent="0.2">
      <c r="A317" s="105"/>
      <c r="B317" s="224">
        <f t="shared" si="8"/>
        <v>266</v>
      </c>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2"/>
      <c r="AA317" s="163"/>
      <c r="AB317" s="224">
        <f t="shared" si="9"/>
        <v>266</v>
      </c>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2"/>
    </row>
    <row r="318" spans="1:52" s="164" customFormat="1" ht="14.25" customHeight="1" x14ac:dyDescent="0.2">
      <c r="A318" s="105"/>
      <c r="B318" s="224">
        <f t="shared" si="8"/>
        <v>267</v>
      </c>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2"/>
      <c r="AA318" s="163"/>
      <c r="AB318" s="224">
        <f t="shared" si="9"/>
        <v>267</v>
      </c>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2"/>
    </row>
    <row r="319" spans="1:52" s="164" customFormat="1" ht="14.25" customHeight="1" x14ac:dyDescent="0.2">
      <c r="A319" s="105"/>
      <c r="B319" s="224">
        <f t="shared" si="8"/>
        <v>268</v>
      </c>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2"/>
      <c r="AA319" s="163"/>
      <c r="AB319" s="224">
        <f t="shared" si="9"/>
        <v>268</v>
      </c>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2"/>
    </row>
    <row r="320" spans="1:52" s="164" customFormat="1" ht="14.25" customHeight="1" x14ac:dyDescent="0.2">
      <c r="A320" s="105"/>
      <c r="B320" s="224">
        <f t="shared" si="8"/>
        <v>269</v>
      </c>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2"/>
      <c r="AA320" s="163"/>
      <c r="AB320" s="224">
        <f t="shared" si="9"/>
        <v>269</v>
      </c>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2"/>
    </row>
    <row r="321" spans="1:52" s="164" customFormat="1" ht="14.25" customHeight="1" x14ac:dyDescent="0.2">
      <c r="A321" s="105"/>
      <c r="B321" s="224">
        <f t="shared" si="8"/>
        <v>270</v>
      </c>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2"/>
      <c r="AA321" s="163"/>
      <c r="AB321" s="224">
        <f t="shared" si="9"/>
        <v>270</v>
      </c>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2"/>
    </row>
    <row r="322" spans="1:52" s="164" customFormat="1" ht="14.25" customHeight="1" x14ac:dyDescent="0.2">
      <c r="A322" s="105"/>
      <c r="B322" s="224">
        <f t="shared" si="8"/>
        <v>271</v>
      </c>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2"/>
      <c r="AA322" s="163"/>
      <c r="AB322" s="224">
        <f t="shared" si="9"/>
        <v>271</v>
      </c>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2"/>
    </row>
    <row r="323" spans="1:52" s="164" customFormat="1" ht="14.25" customHeight="1" x14ac:dyDescent="0.2">
      <c r="A323" s="105"/>
      <c r="B323" s="224">
        <f t="shared" si="8"/>
        <v>272</v>
      </c>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2"/>
      <c r="AA323" s="163"/>
      <c r="AB323" s="224">
        <f t="shared" si="9"/>
        <v>272</v>
      </c>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2"/>
    </row>
    <row r="324" spans="1:52" s="164" customFormat="1" ht="14.25" customHeight="1" x14ac:dyDescent="0.2">
      <c r="A324" s="105"/>
      <c r="B324" s="224">
        <f t="shared" si="8"/>
        <v>273</v>
      </c>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2"/>
      <c r="AA324" s="163"/>
      <c r="AB324" s="224">
        <f t="shared" si="9"/>
        <v>273</v>
      </c>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2"/>
    </row>
    <row r="325" spans="1:52" s="164" customFormat="1" ht="14.25" customHeight="1" x14ac:dyDescent="0.2">
      <c r="A325" s="105"/>
      <c r="B325" s="224">
        <f t="shared" si="8"/>
        <v>274</v>
      </c>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2"/>
      <c r="AA325" s="163"/>
      <c r="AB325" s="224">
        <f t="shared" si="9"/>
        <v>274</v>
      </c>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2"/>
    </row>
    <row r="326" spans="1:52" s="164" customFormat="1" ht="14.25" customHeight="1" x14ac:dyDescent="0.2">
      <c r="A326" s="105"/>
      <c r="B326" s="224">
        <f t="shared" si="8"/>
        <v>275</v>
      </c>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2"/>
      <c r="AA326" s="163"/>
      <c r="AB326" s="224">
        <f t="shared" si="9"/>
        <v>275</v>
      </c>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2"/>
    </row>
    <row r="327" spans="1:52" s="164" customFormat="1" ht="14.25" customHeight="1" x14ac:dyDescent="0.2">
      <c r="A327" s="105"/>
      <c r="B327" s="224">
        <f t="shared" si="8"/>
        <v>276</v>
      </c>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2"/>
      <c r="AA327" s="163"/>
      <c r="AB327" s="224">
        <f t="shared" si="9"/>
        <v>276</v>
      </c>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2"/>
    </row>
    <row r="328" spans="1:52" s="164" customFormat="1" ht="14.25" customHeight="1" x14ac:dyDescent="0.2">
      <c r="A328" s="105"/>
      <c r="B328" s="224">
        <f t="shared" si="8"/>
        <v>277</v>
      </c>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2"/>
      <c r="AA328" s="163"/>
      <c r="AB328" s="224">
        <f t="shared" si="9"/>
        <v>277</v>
      </c>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2"/>
    </row>
    <row r="329" spans="1:52" s="164" customFormat="1" ht="14.25" customHeight="1" x14ac:dyDescent="0.2">
      <c r="A329" s="105"/>
      <c r="B329" s="224">
        <f t="shared" si="8"/>
        <v>278</v>
      </c>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2"/>
      <c r="AA329" s="163"/>
      <c r="AB329" s="224">
        <f t="shared" si="9"/>
        <v>278</v>
      </c>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2"/>
    </row>
    <row r="330" spans="1:52" s="164" customFormat="1" ht="14.25" customHeight="1" x14ac:dyDescent="0.2">
      <c r="A330" s="105"/>
      <c r="B330" s="224">
        <f t="shared" si="8"/>
        <v>279</v>
      </c>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2"/>
      <c r="AA330" s="163"/>
      <c r="AB330" s="224">
        <f t="shared" si="9"/>
        <v>279</v>
      </c>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2"/>
    </row>
    <row r="331" spans="1:52" s="164" customFormat="1" ht="14.25" customHeight="1" x14ac:dyDescent="0.2">
      <c r="A331" s="105"/>
      <c r="B331" s="224">
        <f t="shared" si="8"/>
        <v>280</v>
      </c>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2"/>
      <c r="AA331" s="163"/>
      <c r="AB331" s="224">
        <f t="shared" si="9"/>
        <v>280</v>
      </c>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2"/>
    </row>
    <row r="332" spans="1:52" s="164" customFormat="1" ht="14.25" customHeight="1" x14ac:dyDescent="0.2">
      <c r="A332" s="105"/>
      <c r="B332" s="224">
        <f t="shared" si="8"/>
        <v>281</v>
      </c>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2"/>
      <c r="AA332" s="163"/>
      <c r="AB332" s="224">
        <f t="shared" si="9"/>
        <v>281</v>
      </c>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2"/>
    </row>
    <row r="333" spans="1:52" s="164" customFormat="1" ht="14.25" customHeight="1" x14ac:dyDescent="0.2">
      <c r="A333" s="105"/>
      <c r="B333" s="224">
        <f t="shared" si="8"/>
        <v>282</v>
      </c>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2"/>
      <c r="AA333" s="163"/>
      <c r="AB333" s="224">
        <f t="shared" si="9"/>
        <v>282</v>
      </c>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2"/>
    </row>
    <row r="334" spans="1:52" s="164" customFormat="1" ht="14.25" customHeight="1" x14ac:dyDescent="0.2">
      <c r="A334" s="105"/>
      <c r="B334" s="224">
        <f t="shared" si="8"/>
        <v>283</v>
      </c>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2"/>
      <c r="AA334" s="163"/>
      <c r="AB334" s="224">
        <f t="shared" si="9"/>
        <v>283</v>
      </c>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2"/>
    </row>
    <row r="335" spans="1:52" s="164" customFormat="1" ht="14.25" customHeight="1" x14ac:dyDescent="0.2">
      <c r="A335" s="105"/>
      <c r="B335" s="224">
        <f t="shared" si="8"/>
        <v>284</v>
      </c>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2"/>
      <c r="AA335" s="163"/>
      <c r="AB335" s="224">
        <f t="shared" si="9"/>
        <v>284</v>
      </c>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2"/>
    </row>
    <row r="336" spans="1:52" s="164" customFormat="1" ht="14.25" customHeight="1" x14ac:dyDescent="0.2">
      <c r="A336" s="105"/>
      <c r="B336" s="224">
        <f t="shared" si="8"/>
        <v>285</v>
      </c>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2"/>
      <c r="AA336" s="163"/>
      <c r="AB336" s="224">
        <f t="shared" si="9"/>
        <v>285</v>
      </c>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2"/>
    </row>
    <row r="337" spans="1:52" s="164" customFormat="1" ht="14.25" customHeight="1" x14ac:dyDescent="0.2">
      <c r="A337" s="105"/>
      <c r="B337" s="224">
        <f t="shared" si="8"/>
        <v>286</v>
      </c>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2"/>
      <c r="AA337" s="163"/>
      <c r="AB337" s="224">
        <f t="shared" si="9"/>
        <v>286</v>
      </c>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2"/>
    </row>
    <row r="338" spans="1:52" s="164" customFormat="1" ht="14.25" customHeight="1" x14ac:dyDescent="0.2">
      <c r="A338" s="105"/>
      <c r="B338" s="224">
        <f t="shared" si="8"/>
        <v>287</v>
      </c>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2"/>
      <c r="AA338" s="163"/>
      <c r="AB338" s="224">
        <f t="shared" si="9"/>
        <v>287</v>
      </c>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2"/>
    </row>
    <row r="339" spans="1:52" s="164" customFormat="1" ht="14.25" customHeight="1" x14ac:dyDescent="0.2">
      <c r="A339" s="105"/>
      <c r="B339" s="224">
        <f t="shared" si="8"/>
        <v>288</v>
      </c>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2"/>
      <c r="AA339" s="163"/>
      <c r="AB339" s="224">
        <f t="shared" si="9"/>
        <v>288</v>
      </c>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2"/>
    </row>
    <row r="340" spans="1:52" s="164" customFormat="1" ht="14.25" customHeight="1" x14ac:dyDescent="0.2">
      <c r="A340" s="105"/>
      <c r="B340" s="224">
        <f t="shared" si="8"/>
        <v>289</v>
      </c>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2"/>
      <c r="AA340" s="163"/>
      <c r="AB340" s="224">
        <f t="shared" si="9"/>
        <v>289</v>
      </c>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2"/>
    </row>
    <row r="341" spans="1:52" s="164" customFormat="1" ht="14.25" customHeight="1" x14ac:dyDescent="0.2">
      <c r="A341" s="105"/>
      <c r="B341" s="224">
        <f t="shared" si="8"/>
        <v>290</v>
      </c>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2"/>
      <c r="AA341" s="163"/>
      <c r="AB341" s="224">
        <f t="shared" si="9"/>
        <v>290</v>
      </c>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2"/>
    </row>
    <row r="342" spans="1:52" s="164" customFormat="1" ht="14.25" customHeight="1" x14ac:dyDescent="0.2">
      <c r="A342" s="105"/>
      <c r="B342" s="224">
        <f t="shared" si="8"/>
        <v>291</v>
      </c>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2"/>
      <c r="AA342" s="163"/>
      <c r="AB342" s="224">
        <f t="shared" si="9"/>
        <v>291</v>
      </c>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2"/>
    </row>
    <row r="343" spans="1:52" s="164" customFormat="1" ht="14.25" customHeight="1" x14ac:dyDescent="0.2">
      <c r="A343" s="105"/>
      <c r="B343" s="224">
        <f t="shared" si="8"/>
        <v>292</v>
      </c>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2"/>
      <c r="AA343" s="163"/>
      <c r="AB343" s="224">
        <f t="shared" si="9"/>
        <v>292</v>
      </c>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2"/>
    </row>
    <row r="344" spans="1:52" s="164" customFormat="1" ht="14.25" customHeight="1" x14ac:dyDescent="0.2">
      <c r="A344" s="105"/>
      <c r="B344" s="224">
        <f t="shared" si="8"/>
        <v>293</v>
      </c>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2"/>
      <c r="AA344" s="163"/>
      <c r="AB344" s="224">
        <f t="shared" si="9"/>
        <v>293</v>
      </c>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2"/>
    </row>
    <row r="345" spans="1:52" s="164" customFormat="1" ht="14.25" customHeight="1" x14ac:dyDescent="0.2">
      <c r="A345" s="105"/>
      <c r="B345" s="224">
        <f t="shared" si="8"/>
        <v>294</v>
      </c>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2"/>
      <c r="AA345" s="163"/>
      <c r="AB345" s="224">
        <f t="shared" si="9"/>
        <v>294</v>
      </c>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2"/>
    </row>
    <row r="346" spans="1:52" s="164" customFormat="1" ht="14.25" customHeight="1" x14ac:dyDescent="0.2">
      <c r="A346" s="105"/>
      <c r="B346" s="224">
        <f t="shared" si="8"/>
        <v>295</v>
      </c>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2"/>
      <c r="AA346" s="163"/>
      <c r="AB346" s="224">
        <f t="shared" si="9"/>
        <v>295</v>
      </c>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2"/>
    </row>
    <row r="347" spans="1:52" s="164" customFormat="1" ht="14.25" customHeight="1" x14ac:dyDescent="0.2">
      <c r="A347" s="105"/>
      <c r="B347" s="224">
        <f t="shared" si="8"/>
        <v>296</v>
      </c>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2"/>
      <c r="AA347" s="163"/>
      <c r="AB347" s="224">
        <f t="shared" si="9"/>
        <v>296</v>
      </c>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2"/>
    </row>
    <row r="348" spans="1:52" s="164" customFormat="1" ht="14.25" customHeight="1" x14ac:dyDescent="0.2">
      <c r="A348" s="105"/>
      <c r="B348" s="224">
        <f t="shared" si="8"/>
        <v>297</v>
      </c>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2"/>
      <c r="AA348" s="163"/>
      <c r="AB348" s="224">
        <f t="shared" si="9"/>
        <v>297</v>
      </c>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2"/>
    </row>
    <row r="349" spans="1:52" s="164" customFormat="1" ht="14.25" customHeight="1" x14ac:dyDescent="0.2">
      <c r="A349" s="105"/>
      <c r="B349" s="224">
        <f t="shared" si="8"/>
        <v>298</v>
      </c>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2"/>
      <c r="AA349" s="163"/>
      <c r="AB349" s="224">
        <f t="shared" si="9"/>
        <v>298</v>
      </c>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2"/>
    </row>
    <row r="350" spans="1:52" s="164" customFormat="1" ht="14.25" customHeight="1" x14ac:dyDescent="0.2">
      <c r="A350" s="105"/>
      <c r="B350" s="224">
        <f t="shared" si="8"/>
        <v>299</v>
      </c>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2"/>
      <c r="AA350" s="163"/>
      <c r="AB350" s="224">
        <f t="shared" si="9"/>
        <v>299</v>
      </c>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2"/>
    </row>
    <row r="351" spans="1:52" s="164" customFormat="1" ht="14.25" customHeight="1" x14ac:dyDescent="0.2">
      <c r="A351" s="105"/>
      <c r="B351" s="224">
        <f t="shared" si="8"/>
        <v>300</v>
      </c>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2"/>
      <c r="AA351" s="163"/>
      <c r="AB351" s="224">
        <f t="shared" si="9"/>
        <v>300</v>
      </c>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2"/>
    </row>
    <row r="352" spans="1:52" s="164" customFormat="1" ht="14.25" customHeight="1" x14ac:dyDescent="0.2">
      <c r="A352" s="105"/>
      <c r="B352" s="224">
        <f t="shared" si="8"/>
        <v>301</v>
      </c>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2"/>
      <c r="AA352" s="163"/>
      <c r="AB352" s="224">
        <f t="shared" si="9"/>
        <v>301</v>
      </c>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2"/>
    </row>
    <row r="353" spans="1:52" s="164" customFormat="1" ht="14.25" customHeight="1" x14ac:dyDescent="0.2">
      <c r="A353" s="105"/>
      <c r="B353" s="224">
        <f t="shared" si="8"/>
        <v>302</v>
      </c>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2"/>
      <c r="AA353" s="163"/>
      <c r="AB353" s="224">
        <f t="shared" si="9"/>
        <v>302</v>
      </c>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2"/>
    </row>
    <row r="354" spans="1:52" s="164" customFormat="1" ht="14.25" customHeight="1" x14ac:dyDescent="0.2">
      <c r="A354" s="105"/>
      <c r="B354" s="224">
        <f t="shared" si="8"/>
        <v>303</v>
      </c>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2"/>
      <c r="AA354" s="163"/>
      <c r="AB354" s="224">
        <f t="shared" si="9"/>
        <v>303</v>
      </c>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2"/>
    </row>
    <row r="355" spans="1:52" s="164" customFormat="1" ht="14.25" customHeight="1" x14ac:dyDescent="0.2">
      <c r="A355" s="105"/>
      <c r="B355" s="224">
        <f t="shared" si="8"/>
        <v>304</v>
      </c>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2"/>
      <c r="AA355" s="163"/>
      <c r="AB355" s="224">
        <f t="shared" si="9"/>
        <v>304</v>
      </c>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2"/>
    </row>
    <row r="356" spans="1:52" s="164" customFormat="1" ht="14.25" customHeight="1" x14ac:dyDescent="0.2">
      <c r="A356" s="105"/>
      <c r="B356" s="224">
        <f t="shared" si="8"/>
        <v>305</v>
      </c>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2"/>
      <c r="AA356" s="163"/>
      <c r="AB356" s="224">
        <f t="shared" si="9"/>
        <v>305</v>
      </c>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2"/>
    </row>
    <row r="357" spans="1:52" s="164" customFormat="1" ht="14.25" customHeight="1" x14ac:dyDescent="0.2">
      <c r="A357" s="105"/>
      <c r="B357" s="224">
        <f t="shared" si="8"/>
        <v>306</v>
      </c>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2"/>
      <c r="AA357" s="163"/>
      <c r="AB357" s="224">
        <f t="shared" si="9"/>
        <v>306</v>
      </c>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2"/>
    </row>
    <row r="358" spans="1:52" s="164" customFormat="1" ht="14.25" customHeight="1" x14ac:dyDescent="0.2">
      <c r="A358" s="105"/>
      <c r="B358" s="224">
        <f t="shared" si="8"/>
        <v>307</v>
      </c>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2"/>
      <c r="AA358" s="163"/>
      <c r="AB358" s="224">
        <f t="shared" si="9"/>
        <v>307</v>
      </c>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2"/>
    </row>
    <row r="359" spans="1:52" s="164" customFormat="1" ht="14.25" customHeight="1" x14ac:dyDescent="0.2">
      <c r="A359" s="105"/>
      <c r="B359" s="224">
        <f t="shared" si="8"/>
        <v>308</v>
      </c>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2"/>
      <c r="AA359" s="163"/>
      <c r="AB359" s="224">
        <f t="shared" si="9"/>
        <v>308</v>
      </c>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2"/>
    </row>
    <row r="360" spans="1:52" s="164" customFormat="1" ht="14.25" customHeight="1" x14ac:dyDescent="0.2">
      <c r="A360" s="105"/>
      <c r="B360" s="224">
        <f t="shared" si="8"/>
        <v>309</v>
      </c>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2"/>
      <c r="AA360" s="163"/>
      <c r="AB360" s="224">
        <f t="shared" si="9"/>
        <v>309</v>
      </c>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2"/>
    </row>
    <row r="361" spans="1:52" s="164" customFormat="1" ht="14.25" customHeight="1" x14ac:dyDescent="0.2">
      <c r="A361" s="105"/>
      <c r="B361" s="224">
        <f t="shared" si="8"/>
        <v>310</v>
      </c>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2"/>
      <c r="AA361" s="163"/>
      <c r="AB361" s="224">
        <f t="shared" si="9"/>
        <v>310</v>
      </c>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2"/>
    </row>
    <row r="362" spans="1:52" s="164" customFormat="1" ht="14.25" customHeight="1" x14ac:dyDescent="0.2">
      <c r="A362" s="105"/>
      <c r="B362" s="224">
        <f t="shared" si="8"/>
        <v>311</v>
      </c>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2"/>
      <c r="AA362" s="163"/>
      <c r="AB362" s="224">
        <f t="shared" si="9"/>
        <v>311</v>
      </c>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2"/>
    </row>
    <row r="363" spans="1:52" s="164" customFormat="1" ht="14.25" customHeight="1" x14ac:dyDescent="0.2">
      <c r="A363" s="105"/>
      <c r="B363" s="224">
        <f t="shared" si="8"/>
        <v>312</v>
      </c>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2"/>
      <c r="AA363" s="163"/>
      <c r="AB363" s="224">
        <f t="shared" si="9"/>
        <v>312</v>
      </c>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2"/>
    </row>
    <row r="364" spans="1:52" s="164" customFormat="1" ht="14.25" customHeight="1" x14ac:dyDescent="0.2">
      <c r="A364" s="105"/>
      <c r="B364" s="224">
        <f t="shared" si="8"/>
        <v>313</v>
      </c>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2"/>
      <c r="AA364" s="163"/>
      <c r="AB364" s="224">
        <f t="shared" si="9"/>
        <v>313</v>
      </c>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2"/>
    </row>
    <row r="365" spans="1:52" s="164" customFormat="1" ht="14.25" customHeight="1" x14ac:dyDescent="0.2">
      <c r="A365" s="105"/>
      <c r="B365" s="224">
        <f t="shared" si="8"/>
        <v>314</v>
      </c>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2"/>
      <c r="AA365" s="163"/>
      <c r="AB365" s="224">
        <f t="shared" si="9"/>
        <v>314</v>
      </c>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2"/>
    </row>
    <row r="366" spans="1:52" s="164" customFormat="1" ht="14.25" customHeight="1" x14ac:dyDescent="0.2">
      <c r="A366" s="105"/>
      <c r="B366" s="224">
        <f t="shared" si="8"/>
        <v>315</v>
      </c>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2"/>
      <c r="AA366" s="163"/>
      <c r="AB366" s="224">
        <f t="shared" si="9"/>
        <v>315</v>
      </c>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2"/>
    </row>
    <row r="367" spans="1:52" s="164" customFormat="1" ht="14.25" customHeight="1" x14ac:dyDescent="0.2">
      <c r="A367" s="105"/>
      <c r="B367" s="224">
        <f t="shared" si="8"/>
        <v>316</v>
      </c>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2"/>
      <c r="AA367" s="163"/>
      <c r="AB367" s="224">
        <f t="shared" si="9"/>
        <v>316</v>
      </c>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2"/>
    </row>
    <row r="368" spans="1:52" s="164" customFormat="1" ht="14.25" customHeight="1" x14ac:dyDescent="0.2">
      <c r="A368" s="105"/>
      <c r="B368" s="224">
        <f t="shared" si="8"/>
        <v>317</v>
      </c>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2"/>
      <c r="AA368" s="163"/>
      <c r="AB368" s="224">
        <f t="shared" si="9"/>
        <v>317</v>
      </c>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2"/>
    </row>
    <row r="369" spans="1:52" s="164" customFormat="1" ht="14.25" customHeight="1" x14ac:dyDescent="0.2">
      <c r="A369" s="105"/>
      <c r="B369" s="224">
        <f t="shared" si="8"/>
        <v>318</v>
      </c>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2"/>
      <c r="AA369" s="163"/>
      <c r="AB369" s="224">
        <f t="shared" si="9"/>
        <v>318</v>
      </c>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2"/>
    </row>
    <row r="370" spans="1:52" s="164" customFormat="1" ht="14.25" customHeight="1" x14ac:dyDescent="0.2">
      <c r="A370" s="105"/>
      <c r="B370" s="224">
        <f t="shared" si="8"/>
        <v>319</v>
      </c>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2"/>
      <c r="AA370" s="163"/>
      <c r="AB370" s="224">
        <f t="shared" si="9"/>
        <v>319</v>
      </c>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2"/>
    </row>
    <row r="371" spans="1:52" s="164" customFormat="1" ht="14.25" customHeight="1" x14ac:dyDescent="0.2">
      <c r="A371" s="105"/>
      <c r="B371" s="224">
        <f t="shared" si="8"/>
        <v>320</v>
      </c>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2"/>
      <c r="AA371" s="163"/>
      <c r="AB371" s="224">
        <f t="shared" si="9"/>
        <v>320</v>
      </c>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2"/>
    </row>
    <row r="372" spans="1:52" s="164" customFormat="1" ht="14.25" customHeight="1" x14ac:dyDescent="0.2">
      <c r="A372" s="105"/>
      <c r="B372" s="224">
        <f t="shared" si="8"/>
        <v>321</v>
      </c>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2"/>
      <c r="AA372" s="163"/>
      <c r="AB372" s="224">
        <f t="shared" si="9"/>
        <v>321</v>
      </c>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2"/>
    </row>
    <row r="373" spans="1:52" s="164" customFormat="1" ht="14.25" customHeight="1" x14ac:dyDescent="0.2">
      <c r="A373" s="105"/>
      <c r="B373" s="224">
        <f t="shared" si="8"/>
        <v>322</v>
      </c>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2"/>
      <c r="AA373" s="163"/>
      <c r="AB373" s="224">
        <f t="shared" si="9"/>
        <v>322</v>
      </c>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2"/>
    </row>
    <row r="374" spans="1:52" s="164" customFormat="1" ht="14.25" customHeight="1" x14ac:dyDescent="0.2">
      <c r="A374" s="105"/>
      <c r="B374" s="224">
        <f t="shared" ref="B374:B416" si="10">B373+1</f>
        <v>323</v>
      </c>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2"/>
      <c r="AA374" s="163"/>
      <c r="AB374" s="224">
        <f t="shared" ref="AB374:AB416" si="11">AB373+1</f>
        <v>323</v>
      </c>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2"/>
    </row>
    <row r="375" spans="1:52" s="164" customFormat="1" ht="14.25" customHeight="1" x14ac:dyDescent="0.2">
      <c r="A375" s="105"/>
      <c r="B375" s="224">
        <f t="shared" si="10"/>
        <v>324</v>
      </c>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2"/>
      <c r="AA375" s="163"/>
      <c r="AB375" s="224">
        <f t="shared" si="11"/>
        <v>324</v>
      </c>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2"/>
    </row>
    <row r="376" spans="1:52" s="164" customFormat="1" ht="14.25" customHeight="1" x14ac:dyDescent="0.2">
      <c r="A376" s="105"/>
      <c r="B376" s="224">
        <f t="shared" si="10"/>
        <v>325</v>
      </c>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2"/>
      <c r="AA376" s="163"/>
      <c r="AB376" s="224">
        <f t="shared" si="11"/>
        <v>325</v>
      </c>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2"/>
    </row>
    <row r="377" spans="1:52" s="164" customFormat="1" ht="14.25" customHeight="1" x14ac:dyDescent="0.2">
      <c r="A377" s="105"/>
      <c r="B377" s="224">
        <f t="shared" si="10"/>
        <v>326</v>
      </c>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2"/>
      <c r="AA377" s="163"/>
      <c r="AB377" s="224">
        <f t="shared" si="11"/>
        <v>326</v>
      </c>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2"/>
    </row>
    <row r="378" spans="1:52" s="164" customFormat="1" ht="14.25" customHeight="1" x14ac:dyDescent="0.2">
      <c r="A378" s="105"/>
      <c r="B378" s="224">
        <f t="shared" si="10"/>
        <v>327</v>
      </c>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2"/>
      <c r="AA378" s="163"/>
      <c r="AB378" s="224">
        <f t="shared" si="11"/>
        <v>327</v>
      </c>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2"/>
    </row>
    <row r="379" spans="1:52" s="164" customFormat="1" ht="14.25" customHeight="1" x14ac:dyDescent="0.2">
      <c r="A379" s="105"/>
      <c r="B379" s="224">
        <f t="shared" si="10"/>
        <v>328</v>
      </c>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2"/>
      <c r="AA379" s="163"/>
      <c r="AB379" s="224">
        <f t="shared" si="11"/>
        <v>328</v>
      </c>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2"/>
    </row>
    <row r="380" spans="1:52" s="164" customFormat="1" ht="14.25" customHeight="1" x14ac:dyDescent="0.2">
      <c r="A380" s="105"/>
      <c r="B380" s="224">
        <f t="shared" si="10"/>
        <v>329</v>
      </c>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2"/>
      <c r="AA380" s="163"/>
      <c r="AB380" s="224">
        <f t="shared" si="11"/>
        <v>329</v>
      </c>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2"/>
    </row>
    <row r="381" spans="1:52" s="164" customFormat="1" ht="14.25" customHeight="1" x14ac:dyDescent="0.2">
      <c r="A381" s="105"/>
      <c r="B381" s="224">
        <f t="shared" si="10"/>
        <v>330</v>
      </c>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2"/>
      <c r="AA381" s="163"/>
      <c r="AB381" s="224">
        <f t="shared" si="11"/>
        <v>330</v>
      </c>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2"/>
    </row>
    <row r="382" spans="1:52" s="164" customFormat="1" ht="14.25" customHeight="1" x14ac:dyDescent="0.2">
      <c r="A382" s="105"/>
      <c r="B382" s="224">
        <f t="shared" si="10"/>
        <v>331</v>
      </c>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2"/>
      <c r="AA382" s="163"/>
      <c r="AB382" s="224">
        <f t="shared" si="11"/>
        <v>331</v>
      </c>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2"/>
    </row>
    <row r="383" spans="1:52" s="164" customFormat="1" ht="14.25" customHeight="1" x14ac:dyDescent="0.2">
      <c r="A383" s="105"/>
      <c r="B383" s="224">
        <f t="shared" si="10"/>
        <v>332</v>
      </c>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2"/>
      <c r="AA383" s="163"/>
      <c r="AB383" s="224">
        <f t="shared" si="11"/>
        <v>332</v>
      </c>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2"/>
    </row>
    <row r="384" spans="1:52" s="164" customFormat="1" ht="14.25" customHeight="1" x14ac:dyDescent="0.2">
      <c r="A384" s="105"/>
      <c r="B384" s="224">
        <f t="shared" si="10"/>
        <v>333</v>
      </c>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2"/>
      <c r="AA384" s="163"/>
      <c r="AB384" s="224">
        <f t="shared" si="11"/>
        <v>333</v>
      </c>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2"/>
    </row>
    <row r="385" spans="1:52" s="164" customFormat="1" ht="14.25" customHeight="1" x14ac:dyDescent="0.2">
      <c r="A385" s="105"/>
      <c r="B385" s="224">
        <f t="shared" si="10"/>
        <v>334</v>
      </c>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2"/>
      <c r="AA385" s="163"/>
      <c r="AB385" s="224">
        <f t="shared" si="11"/>
        <v>334</v>
      </c>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2"/>
    </row>
    <row r="386" spans="1:52" s="164" customFormat="1" ht="14.25" customHeight="1" x14ac:dyDescent="0.2">
      <c r="A386" s="105"/>
      <c r="B386" s="224">
        <f t="shared" si="10"/>
        <v>335</v>
      </c>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2"/>
      <c r="AA386" s="163"/>
      <c r="AB386" s="224">
        <f t="shared" si="11"/>
        <v>335</v>
      </c>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2"/>
    </row>
    <row r="387" spans="1:52" s="164" customFormat="1" ht="14.25" customHeight="1" x14ac:dyDescent="0.2">
      <c r="A387" s="105"/>
      <c r="B387" s="224">
        <f t="shared" si="10"/>
        <v>336</v>
      </c>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2"/>
      <c r="AA387" s="163"/>
      <c r="AB387" s="224">
        <f t="shared" si="11"/>
        <v>336</v>
      </c>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2"/>
    </row>
    <row r="388" spans="1:52" s="164" customFormat="1" ht="14.25" customHeight="1" x14ac:dyDescent="0.2">
      <c r="A388" s="105"/>
      <c r="B388" s="224">
        <f t="shared" si="10"/>
        <v>337</v>
      </c>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2"/>
      <c r="AA388" s="163"/>
      <c r="AB388" s="224">
        <f t="shared" si="11"/>
        <v>337</v>
      </c>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2"/>
    </row>
    <row r="389" spans="1:52" s="164" customFormat="1" ht="14.25" customHeight="1" x14ac:dyDescent="0.2">
      <c r="A389" s="105"/>
      <c r="B389" s="224">
        <f t="shared" si="10"/>
        <v>338</v>
      </c>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2"/>
      <c r="AA389" s="163"/>
      <c r="AB389" s="224">
        <f t="shared" si="11"/>
        <v>338</v>
      </c>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2"/>
    </row>
    <row r="390" spans="1:52" s="164" customFormat="1" ht="14.25" customHeight="1" x14ac:dyDescent="0.2">
      <c r="A390" s="105"/>
      <c r="B390" s="224">
        <f t="shared" si="10"/>
        <v>339</v>
      </c>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2"/>
      <c r="AA390" s="163"/>
      <c r="AB390" s="224">
        <f t="shared" si="11"/>
        <v>339</v>
      </c>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2"/>
    </row>
    <row r="391" spans="1:52" s="164" customFormat="1" ht="14.25" customHeight="1" x14ac:dyDescent="0.2">
      <c r="A391" s="105"/>
      <c r="B391" s="224">
        <f t="shared" si="10"/>
        <v>340</v>
      </c>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2"/>
      <c r="AA391" s="163"/>
      <c r="AB391" s="224">
        <f t="shared" si="11"/>
        <v>340</v>
      </c>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2"/>
    </row>
    <row r="392" spans="1:52" s="164" customFormat="1" ht="14.25" customHeight="1" x14ac:dyDescent="0.2">
      <c r="A392" s="105"/>
      <c r="B392" s="224">
        <f t="shared" si="10"/>
        <v>341</v>
      </c>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2"/>
      <c r="AA392" s="163"/>
      <c r="AB392" s="224">
        <f t="shared" si="11"/>
        <v>341</v>
      </c>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2"/>
    </row>
    <row r="393" spans="1:52" s="164" customFormat="1" ht="14.25" customHeight="1" x14ac:dyDescent="0.2">
      <c r="A393" s="105"/>
      <c r="B393" s="224">
        <f t="shared" si="10"/>
        <v>342</v>
      </c>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2"/>
      <c r="AA393" s="163"/>
      <c r="AB393" s="224">
        <f t="shared" si="11"/>
        <v>342</v>
      </c>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2"/>
    </row>
    <row r="394" spans="1:52" s="164" customFormat="1" ht="14.25" customHeight="1" x14ac:dyDescent="0.2">
      <c r="A394" s="105"/>
      <c r="B394" s="224">
        <f t="shared" si="10"/>
        <v>343</v>
      </c>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2"/>
      <c r="AA394" s="163"/>
      <c r="AB394" s="224">
        <f t="shared" si="11"/>
        <v>343</v>
      </c>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2"/>
    </row>
    <row r="395" spans="1:52" s="164" customFormat="1" ht="14.25" customHeight="1" x14ac:dyDescent="0.2">
      <c r="A395" s="105"/>
      <c r="B395" s="224">
        <f t="shared" si="10"/>
        <v>344</v>
      </c>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2"/>
      <c r="AA395" s="163"/>
      <c r="AB395" s="224">
        <f t="shared" si="11"/>
        <v>344</v>
      </c>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2"/>
    </row>
    <row r="396" spans="1:52" s="164" customFormat="1" ht="14.25" customHeight="1" x14ac:dyDescent="0.2">
      <c r="A396" s="105"/>
      <c r="B396" s="224">
        <f t="shared" si="10"/>
        <v>345</v>
      </c>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2"/>
      <c r="AA396" s="163"/>
      <c r="AB396" s="224">
        <f t="shared" si="11"/>
        <v>345</v>
      </c>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2"/>
    </row>
    <row r="397" spans="1:52" s="164" customFormat="1" ht="14.25" customHeight="1" x14ac:dyDescent="0.2">
      <c r="A397" s="105"/>
      <c r="B397" s="224">
        <f t="shared" si="10"/>
        <v>346</v>
      </c>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2"/>
      <c r="AA397" s="163"/>
      <c r="AB397" s="224">
        <f t="shared" si="11"/>
        <v>346</v>
      </c>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2"/>
    </row>
    <row r="398" spans="1:52" s="164" customFormat="1" ht="14.25" customHeight="1" x14ac:dyDescent="0.2">
      <c r="A398" s="105"/>
      <c r="B398" s="224">
        <f t="shared" si="10"/>
        <v>347</v>
      </c>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2"/>
      <c r="AA398" s="163"/>
      <c r="AB398" s="224">
        <f t="shared" si="11"/>
        <v>347</v>
      </c>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2"/>
    </row>
    <row r="399" spans="1:52" s="164" customFormat="1" ht="14.25" customHeight="1" x14ac:dyDescent="0.2">
      <c r="A399" s="105"/>
      <c r="B399" s="224">
        <f t="shared" si="10"/>
        <v>348</v>
      </c>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2"/>
      <c r="AA399" s="163"/>
      <c r="AB399" s="224">
        <f t="shared" si="11"/>
        <v>348</v>
      </c>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2"/>
    </row>
    <row r="400" spans="1:52" s="164" customFormat="1" ht="14.25" customHeight="1" x14ac:dyDescent="0.2">
      <c r="A400" s="105"/>
      <c r="B400" s="224">
        <f t="shared" si="10"/>
        <v>349</v>
      </c>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2"/>
      <c r="AA400" s="163"/>
      <c r="AB400" s="224">
        <f t="shared" si="11"/>
        <v>349</v>
      </c>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2"/>
    </row>
    <row r="401" spans="1:52" s="164" customFormat="1" ht="14.25" customHeight="1" x14ac:dyDescent="0.2">
      <c r="A401" s="105"/>
      <c r="B401" s="224">
        <f t="shared" si="10"/>
        <v>350</v>
      </c>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2"/>
      <c r="AA401" s="163"/>
      <c r="AB401" s="224">
        <f t="shared" si="11"/>
        <v>350</v>
      </c>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2"/>
    </row>
    <row r="402" spans="1:52" s="164" customFormat="1" ht="14.25" customHeight="1" x14ac:dyDescent="0.2">
      <c r="A402" s="105"/>
      <c r="B402" s="224">
        <f t="shared" si="10"/>
        <v>351</v>
      </c>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2"/>
      <c r="AA402" s="163"/>
      <c r="AB402" s="224">
        <f t="shared" si="11"/>
        <v>351</v>
      </c>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2"/>
    </row>
    <row r="403" spans="1:52" s="164" customFormat="1" ht="14.25" customHeight="1" x14ac:dyDescent="0.2">
      <c r="A403" s="105"/>
      <c r="B403" s="224">
        <f t="shared" si="10"/>
        <v>352</v>
      </c>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2"/>
      <c r="AA403" s="163"/>
      <c r="AB403" s="224">
        <f t="shared" si="11"/>
        <v>352</v>
      </c>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2"/>
    </row>
    <row r="404" spans="1:52" s="164" customFormat="1" ht="14.25" customHeight="1" x14ac:dyDescent="0.2">
      <c r="A404" s="105"/>
      <c r="B404" s="224">
        <f t="shared" si="10"/>
        <v>353</v>
      </c>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2"/>
      <c r="AA404" s="163"/>
      <c r="AB404" s="224">
        <f t="shared" si="11"/>
        <v>353</v>
      </c>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2"/>
    </row>
    <row r="405" spans="1:52" s="164" customFormat="1" ht="14.25" customHeight="1" x14ac:dyDescent="0.2">
      <c r="A405" s="105"/>
      <c r="B405" s="224">
        <f t="shared" si="10"/>
        <v>354</v>
      </c>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2"/>
      <c r="AA405" s="163"/>
      <c r="AB405" s="224">
        <f t="shared" si="11"/>
        <v>354</v>
      </c>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2"/>
    </row>
    <row r="406" spans="1:52" s="164" customFormat="1" ht="14.25" customHeight="1" x14ac:dyDescent="0.2">
      <c r="A406" s="105"/>
      <c r="B406" s="224">
        <f t="shared" si="10"/>
        <v>355</v>
      </c>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2"/>
      <c r="AA406" s="163"/>
      <c r="AB406" s="224">
        <f t="shared" si="11"/>
        <v>355</v>
      </c>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2"/>
    </row>
    <row r="407" spans="1:52" s="164" customFormat="1" ht="14.25" customHeight="1" x14ac:dyDescent="0.2">
      <c r="A407" s="105"/>
      <c r="B407" s="224">
        <f t="shared" si="10"/>
        <v>356</v>
      </c>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2"/>
      <c r="AA407" s="163"/>
      <c r="AB407" s="224">
        <f t="shared" si="11"/>
        <v>356</v>
      </c>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2"/>
    </row>
    <row r="408" spans="1:52" s="164" customFormat="1" ht="14.25" customHeight="1" x14ac:dyDescent="0.2">
      <c r="A408" s="105"/>
      <c r="B408" s="224">
        <f t="shared" si="10"/>
        <v>357</v>
      </c>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2"/>
      <c r="AA408" s="163"/>
      <c r="AB408" s="224">
        <f t="shared" si="11"/>
        <v>357</v>
      </c>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2"/>
    </row>
    <row r="409" spans="1:52" s="164" customFormat="1" ht="14.25" customHeight="1" x14ac:dyDescent="0.2">
      <c r="A409" s="105"/>
      <c r="B409" s="224">
        <f t="shared" si="10"/>
        <v>358</v>
      </c>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2"/>
      <c r="AA409" s="163"/>
      <c r="AB409" s="224">
        <f t="shared" si="11"/>
        <v>358</v>
      </c>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2"/>
    </row>
    <row r="410" spans="1:52" s="164" customFormat="1" ht="14.25" customHeight="1" x14ac:dyDescent="0.2">
      <c r="A410" s="105"/>
      <c r="B410" s="224">
        <f t="shared" si="10"/>
        <v>359</v>
      </c>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2"/>
      <c r="AA410" s="163"/>
      <c r="AB410" s="224">
        <f t="shared" si="11"/>
        <v>359</v>
      </c>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2"/>
    </row>
    <row r="411" spans="1:52" s="164" customFormat="1" ht="14.25" customHeight="1" x14ac:dyDescent="0.2">
      <c r="A411" s="105"/>
      <c r="B411" s="224">
        <f t="shared" si="10"/>
        <v>360</v>
      </c>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2"/>
      <c r="AA411" s="163"/>
      <c r="AB411" s="224">
        <f t="shared" si="11"/>
        <v>360</v>
      </c>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2"/>
    </row>
    <row r="412" spans="1:52" s="164" customFormat="1" ht="14.25" customHeight="1" x14ac:dyDescent="0.2">
      <c r="A412" s="105"/>
      <c r="B412" s="224">
        <f t="shared" si="10"/>
        <v>361</v>
      </c>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2"/>
      <c r="AA412" s="163"/>
      <c r="AB412" s="224">
        <f t="shared" si="11"/>
        <v>361</v>
      </c>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2"/>
    </row>
    <row r="413" spans="1:52" s="164" customFormat="1" ht="14.25" customHeight="1" x14ac:dyDescent="0.2">
      <c r="A413" s="105"/>
      <c r="B413" s="224">
        <f t="shared" si="10"/>
        <v>362</v>
      </c>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2"/>
      <c r="AA413" s="163"/>
      <c r="AB413" s="224">
        <f t="shared" si="11"/>
        <v>362</v>
      </c>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2"/>
    </row>
    <row r="414" spans="1:52" s="164" customFormat="1" ht="14.25" customHeight="1" x14ac:dyDescent="0.2">
      <c r="A414" s="105"/>
      <c r="B414" s="224">
        <f t="shared" si="10"/>
        <v>363</v>
      </c>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2"/>
      <c r="AA414" s="163"/>
      <c r="AB414" s="224">
        <f t="shared" si="11"/>
        <v>363</v>
      </c>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2"/>
    </row>
    <row r="415" spans="1:52" s="164" customFormat="1" ht="14.25" customHeight="1" x14ac:dyDescent="0.2">
      <c r="A415" s="105"/>
      <c r="B415" s="224">
        <f t="shared" si="10"/>
        <v>364</v>
      </c>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2"/>
      <c r="AA415" s="163"/>
      <c r="AB415" s="224">
        <f t="shared" si="11"/>
        <v>364</v>
      </c>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2"/>
    </row>
    <row r="416" spans="1:52" s="164" customFormat="1" ht="14.25" customHeight="1" x14ac:dyDescent="0.2">
      <c r="A416" s="105"/>
      <c r="B416" s="225">
        <f t="shared" si="10"/>
        <v>365</v>
      </c>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3"/>
      <c r="AA416" s="163"/>
      <c r="AB416" s="225">
        <f t="shared" si="11"/>
        <v>365</v>
      </c>
      <c r="AC416" s="21"/>
      <c r="AD416" s="21"/>
      <c r="AE416" s="21"/>
      <c r="AF416" s="21"/>
      <c r="AG416" s="21"/>
      <c r="AH416" s="21"/>
      <c r="AI416" s="21"/>
      <c r="AJ416" s="21"/>
      <c r="AK416" s="21"/>
      <c r="AL416" s="21"/>
      <c r="AM416" s="21"/>
      <c r="AN416" s="21"/>
      <c r="AO416" s="21"/>
      <c r="AP416" s="21"/>
      <c r="AQ416" s="21"/>
      <c r="AR416" s="21"/>
      <c r="AS416" s="21"/>
      <c r="AT416" s="21"/>
      <c r="AU416" s="21"/>
      <c r="AV416" s="21"/>
      <c r="AW416" s="21"/>
      <c r="AX416" s="21"/>
      <c r="AY416" s="21"/>
      <c r="AZ416" s="23"/>
    </row>
    <row r="417" spans="1:53" s="164" customFormat="1" ht="12.75" customHeight="1" x14ac:dyDescent="0.2">
      <c r="A417" s="105"/>
      <c r="C417" s="209"/>
      <c r="AA417" s="163"/>
    </row>
    <row r="418" spans="1:53" s="164" customFormat="1" ht="12.75" customHeight="1" x14ac:dyDescent="0.25">
      <c r="A418" s="210"/>
      <c r="B418" s="211"/>
      <c r="C418" s="209"/>
      <c r="AA418" s="163"/>
    </row>
    <row r="419" spans="1:53" s="164" customFormat="1" ht="15.75" x14ac:dyDescent="0.25">
      <c r="A419" s="212"/>
      <c r="K419" s="213"/>
      <c r="L419" s="213"/>
      <c r="M419" s="213"/>
      <c r="N419" s="213"/>
      <c r="O419" s="213"/>
      <c r="P419" s="213"/>
      <c r="Q419" s="213"/>
      <c r="R419" s="213"/>
      <c r="S419" s="213"/>
      <c r="T419" s="213"/>
      <c r="U419" s="213"/>
      <c r="V419" s="213"/>
      <c r="W419" s="213"/>
      <c r="X419" s="213"/>
      <c r="Y419" s="213"/>
      <c r="Z419" s="213"/>
      <c r="AA419" s="163"/>
      <c r="AB419" s="213"/>
      <c r="AC419" s="213"/>
      <c r="AD419" s="213"/>
      <c r="AE419" s="213"/>
      <c r="AF419" s="213"/>
      <c r="AG419" s="213"/>
      <c r="AH419" s="213"/>
      <c r="AI419" s="213"/>
      <c r="AJ419" s="213"/>
      <c r="AK419" s="213"/>
      <c r="AL419" s="213"/>
      <c r="AM419" s="213"/>
      <c r="AN419" s="213"/>
      <c r="AO419" s="213"/>
      <c r="AP419" s="213"/>
      <c r="AQ419" s="213"/>
      <c r="AR419" s="213"/>
      <c r="AS419" s="213"/>
      <c r="AT419" s="213"/>
      <c r="AU419" s="213"/>
      <c r="AV419" s="213"/>
      <c r="AW419" s="213"/>
      <c r="AX419" s="213"/>
      <c r="AY419" s="213"/>
      <c r="AZ419" s="213"/>
      <c r="BA419" s="214"/>
    </row>
    <row r="420" spans="1:53" s="164" customFormat="1" x14ac:dyDescent="0.2">
      <c r="A420" s="215"/>
      <c r="K420"/>
      <c r="L420"/>
      <c r="M420"/>
      <c r="N420"/>
      <c r="O420"/>
      <c r="P420"/>
      <c r="Q420"/>
      <c r="R420"/>
      <c r="S420"/>
      <c r="T420"/>
      <c r="U420"/>
      <c r="V420"/>
      <c r="W420"/>
      <c r="X420"/>
      <c r="Y420"/>
      <c r="Z420"/>
      <c r="AA420"/>
      <c r="AB420"/>
      <c r="AC420"/>
      <c r="AD420"/>
      <c r="AE420"/>
      <c r="AF420"/>
      <c r="AG420"/>
      <c r="AH420"/>
      <c r="AI420"/>
      <c r="AJ420"/>
      <c r="AK420"/>
      <c r="AL420"/>
      <c r="AM420"/>
      <c r="AN420"/>
      <c r="AO420"/>
      <c r="AP420"/>
      <c r="AQ420"/>
      <c r="AR420"/>
      <c r="AS420"/>
      <c r="AT420"/>
      <c r="AU420"/>
      <c r="AV420"/>
      <c r="AW420"/>
      <c r="AX420"/>
      <c r="AY420"/>
      <c r="AZ420"/>
      <c r="BA420" s="214"/>
    </row>
    <row r="421" spans="1:53" s="164" customFormat="1" ht="15.75" x14ac:dyDescent="0.25">
      <c r="A421" s="216"/>
      <c r="K421" s="217" t="s">
        <v>389</v>
      </c>
      <c r="L421" s="217" t="s">
        <v>389</v>
      </c>
      <c r="M421" s="217" t="s">
        <v>389</v>
      </c>
      <c r="N421" s="217" t="s">
        <v>389</v>
      </c>
      <c r="O421" s="218" t="s">
        <v>389</v>
      </c>
      <c r="P421" s="218" t="s">
        <v>389</v>
      </c>
      <c r="Q421" s="218" t="s">
        <v>389</v>
      </c>
      <c r="R421" s="218" t="s">
        <v>389</v>
      </c>
      <c r="S421" s="218" t="s">
        <v>389</v>
      </c>
      <c r="T421" s="218" t="s">
        <v>389</v>
      </c>
      <c r="U421" s="218" t="s">
        <v>389</v>
      </c>
      <c r="V421" s="218" t="s">
        <v>389</v>
      </c>
      <c r="W421" s="218" t="s">
        <v>389</v>
      </c>
      <c r="X421" s="218" t="s">
        <v>389</v>
      </c>
      <c r="Y421" s="218" t="s">
        <v>389</v>
      </c>
      <c r="Z421" s="218" t="s">
        <v>389</v>
      </c>
      <c r="AA421" s="190"/>
      <c r="AB421" s="218"/>
      <c r="AC421" s="218"/>
      <c r="AD421" s="218"/>
      <c r="AE421" s="218"/>
      <c r="AF421" s="218"/>
      <c r="AG421" s="218"/>
      <c r="AH421" s="218"/>
      <c r="AI421" s="218"/>
      <c r="AJ421" s="218"/>
      <c r="AK421" s="218"/>
      <c r="AL421" s="218"/>
      <c r="AM421" s="218"/>
      <c r="AN421" s="218"/>
      <c r="AO421" s="218"/>
      <c r="AP421" s="218"/>
      <c r="AQ421" s="218"/>
      <c r="AR421" s="218"/>
      <c r="AS421" s="218"/>
      <c r="AT421" s="218"/>
      <c r="AU421" s="218"/>
      <c r="AV421" s="218"/>
      <c r="AW421" s="218"/>
      <c r="AX421" s="218"/>
      <c r="AY421" s="218"/>
      <c r="AZ421" s="218"/>
      <c r="BA421" s="214" t="s">
        <v>389</v>
      </c>
    </row>
    <row r="422" spans="1:53" s="164" customFormat="1" ht="15.75" x14ac:dyDescent="0.25">
      <c r="A422" s="212"/>
      <c r="K422" s="219"/>
      <c r="L422" s="219"/>
      <c r="M422" s="219"/>
      <c r="N422" s="219"/>
      <c r="O422" s="219"/>
      <c r="P422" s="219"/>
      <c r="Q422" s="219"/>
      <c r="R422" s="219"/>
      <c r="S422" s="219"/>
      <c r="T422" s="219"/>
      <c r="U422" s="219"/>
      <c r="V422" s="219"/>
      <c r="W422" s="219"/>
      <c r="X422" s="219"/>
      <c r="Y422" s="219"/>
      <c r="Z422" s="219"/>
      <c r="AA422" s="220"/>
      <c r="AB422" s="219"/>
      <c r="AC422" s="219"/>
      <c r="AD422" s="219"/>
      <c r="AE422" s="219"/>
      <c r="AF422" s="219"/>
      <c r="AG422" s="219"/>
      <c r="AH422" s="219"/>
      <c r="AI422" s="219"/>
      <c r="AJ422" s="219"/>
      <c r="AK422" s="219"/>
      <c r="AL422" s="219"/>
      <c r="AM422" s="219"/>
      <c r="AN422" s="219"/>
      <c r="AO422" s="219"/>
      <c r="AP422" s="219"/>
      <c r="AQ422" s="219"/>
      <c r="AR422" s="219"/>
      <c r="AS422" s="219"/>
      <c r="AT422" s="219"/>
      <c r="AU422" s="219"/>
      <c r="AV422" s="219"/>
      <c r="AW422" s="219"/>
      <c r="AX422" s="219"/>
      <c r="AY422" s="219"/>
      <c r="AZ422" s="219"/>
      <c r="BA422" s="214"/>
    </row>
    <row r="423" spans="1:53" s="164" customFormat="1" ht="15.75" x14ac:dyDescent="0.25">
      <c r="A423" s="212"/>
      <c r="K423" s="221"/>
      <c r="L423" s="221"/>
      <c r="M423" s="221"/>
      <c r="N423" s="221"/>
      <c r="O423" s="221"/>
      <c r="P423" s="221"/>
      <c r="Q423" s="221"/>
      <c r="R423" s="221"/>
      <c r="S423" s="221"/>
      <c r="T423" s="221"/>
      <c r="U423" s="221"/>
      <c r="V423" s="221"/>
      <c r="W423" s="221"/>
      <c r="X423" s="221"/>
      <c r="Y423" s="221"/>
      <c r="Z423" s="221"/>
      <c r="AA423" s="222"/>
      <c r="AB423" s="221"/>
      <c r="AC423" s="221"/>
      <c r="AD423" s="221"/>
      <c r="AE423" s="221"/>
      <c r="AF423" s="221"/>
      <c r="AG423" s="221"/>
      <c r="AH423" s="221"/>
      <c r="AI423" s="221"/>
      <c r="AJ423" s="221"/>
      <c r="AK423" s="221"/>
      <c r="AL423" s="221"/>
      <c r="AM423" s="221"/>
      <c r="AN423" s="221"/>
      <c r="AO423" s="221"/>
      <c r="AP423" s="221"/>
      <c r="AQ423" s="221"/>
      <c r="AR423" s="221"/>
      <c r="AS423" s="221"/>
      <c r="AT423" s="221"/>
      <c r="AU423" s="221"/>
      <c r="AV423" s="221"/>
      <c r="AW423" s="221"/>
      <c r="AX423" s="221"/>
      <c r="AY423" s="221"/>
      <c r="AZ423" s="221"/>
      <c r="BA423" s="214"/>
    </row>
    <row r="424" spans="1:53" s="164" customFormat="1" ht="15.75" x14ac:dyDescent="0.25">
      <c r="A424" s="212"/>
      <c r="K424" s="221"/>
      <c r="L424" s="221"/>
      <c r="M424" s="221"/>
      <c r="N424" s="221"/>
      <c r="O424" s="221"/>
      <c r="P424" s="221"/>
      <c r="Q424" s="221"/>
      <c r="R424" s="221"/>
      <c r="S424" s="221"/>
      <c r="T424" s="221"/>
      <c r="U424" s="221"/>
      <c r="V424" s="221"/>
      <c r="W424" s="221"/>
      <c r="X424" s="221"/>
      <c r="Y424" s="221"/>
      <c r="Z424" s="221"/>
      <c r="AA424" s="222"/>
      <c r="AB424" s="221"/>
      <c r="AC424" s="221"/>
      <c r="AD424" s="221"/>
      <c r="AE424" s="221"/>
      <c r="AF424" s="221"/>
      <c r="AG424" s="221"/>
      <c r="AH424" s="221"/>
      <c r="AI424" s="221"/>
      <c r="AJ424" s="221"/>
      <c r="AK424" s="221"/>
      <c r="AL424" s="221"/>
      <c r="AM424" s="221"/>
      <c r="AN424" s="221"/>
      <c r="AO424" s="221"/>
      <c r="AP424" s="221"/>
      <c r="AQ424" s="221"/>
      <c r="AR424" s="221"/>
      <c r="AS424" s="221"/>
      <c r="AT424" s="221"/>
      <c r="AU424" s="221"/>
      <c r="AV424" s="221"/>
      <c r="AW424" s="221"/>
      <c r="AX424" s="221"/>
      <c r="AY424" s="221"/>
      <c r="AZ424" s="221"/>
      <c r="BA424" s="214"/>
    </row>
    <row r="425" spans="1:53" s="164" customFormat="1" ht="15.75" x14ac:dyDescent="0.25">
      <c r="A425" s="212"/>
      <c r="K425" s="221"/>
      <c r="L425" s="221"/>
      <c r="M425" s="221"/>
      <c r="N425" s="221"/>
      <c r="O425" s="221"/>
      <c r="P425" s="221"/>
      <c r="Q425" s="221"/>
      <c r="R425" s="221"/>
      <c r="S425" s="221"/>
      <c r="T425" s="221"/>
      <c r="U425" s="221"/>
      <c r="V425" s="221"/>
      <c r="W425" s="221"/>
      <c r="X425" s="221"/>
      <c r="Y425" s="221"/>
      <c r="Z425" s="221"/>
      <c r="AA425" s="222"/>
      <c r="AB425" s="221"/>
      <c r="AC425" s="221"/>
      <c r="AD425" s="221"/>
      <c r="AE425" s="221"/>
      <c r="AF425" s="221"/>
      <c r="AG425" s="221"/>
      <c r="AH425" s="221"/>
      <c r="AI425" s="221"/>
      <c r="AJ425" s="221"/>
      <c r="AK425" s="221"/>
      <c r="AL425" s="221"/>
      <c r="AM425" s="221"/>
      <c r="AN425" s="221"/>
      <c r="AO425" s="221"/>
      <c r="AP425" s="221"/>
      <c r="AQ425" s="221"/>
      <c r="AR425" s="221"/>
      <c r="AS425" s="221"/>
      <c r="AT425" s="221"/>
      <c r="AU425" s="221"/>
      <c r="AV425" s="221"/>
      <c r="AW425" s="221"/>
      <c r="AX425" s="221"/>
      <c r="AY425" s="221"/>
      <c r="AZ425" s="221"/>
      <c r="BA425" s="214"/>
    </row>
    <row r="426" spans="1:53" x14ac:dyDescent="0.2">
      <c r="AA426" s="163"/>
    </row>
    <row r="427" spans="1:53" x14ac:dyDescent="0.2">
      <c r="AA427" s="163"/>
    </row>
    <row r="428" spans="1:53" x14ac:dyDescent="0.2"/>
    <row r="429" spans="1:53" x14ac:dyDescent="0.2"/>
    <row r="430" spans="1:53" x14ac:dyDescent="0.2"/>
    <row r="431" spans="1:53" x14ac:dyDescent="0.2"/>
    <row r="432" spans="1:53"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ht="13.5" customHeight="1" x14ac:dyDescent="0.2"/>
  </sheetData>
  <sheetProtection algorithmName="SHA-512" hashValue="bD1bY4enGdETJm3oC0nUFwgTKyNpw53Ox+Hw6id9ojCJ/Oae1OHNo7QJR0Fkv5owG8J3QYcaZZ5JMV9wS3nOBw==" saltValue="w2wlRSWlmihgoSIzq6826g==" spinCount="100000" sheet="1" objects="1" scenarios="1" selectLockedCells="1"/>
  <mergeCells count="7">
    <mergeCell ref="K40:L40"/>
    <mergeCell ref="C50:Z50"/>
    <mergeCell ref="AC50:AZ50"/>
    <mergeCell ref="L7:R12"/>
    <mergeCell ref="B3:R3"/>
    <mergeCell ref="B5:D5"/>
    <mergeCell ref="H5:J5"/>
  </mergeCells>
  <conditionalFormatting sqref="C7">
    <cfRule type="expression" dxfId="67" priority="4">
      <formula>IF($C$7&lt;&gt;SUM($C$52:$Z$416),TRUE,FALSE)</formula>
    </cfRule>
  </conditionalFormatting>
  <conditionalFormatting sqref="I7">
    <cfRule type="expression" dxfId="63" priority="6">
      <formula>IF($I$7&lt;&gt;SUM($AC$52:$AZ$416),TRUE,FALSE)</formula>
    </cfRule>
  </conditionalFormatting>
  <dataValidations count="1">
    <dataValidation type="decimal" operator="greaterThanOrEqual" allowBlank="1" showInputMessage="1" showErrorMessage="1" error="Enter a positive value only." sqref="C418:N418" xr:uid="{DA309987-2A55-D74A-A631-8F56F7A86E75}">
      <formula1>0</formula1>
    </dataValidation>
  </dataValidations>
  <printOptions horizontalCentered="1"/>
  <pageMargins left="0.5" right="0.5" top="0.75" bottom="0.5" header="0.3" footer="0.3"/>
  <pageSetup scale="36" fitToWidth="2" orientation="landscape" r:id="rId1"/>
  <headerFooter alignWithMargins="0"/>
  <colBreaks count="1" manualBreakCount="1">
    <brk id="26" max="1048575" man="1"/>
  </colBreaks>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7" id="{B3CF8440-F7AE-45BF-A446-92F1D4B48CEC}">
            <xm:f>IF(OR('3. Project Information'!$C$27="Solar",'3. Project Information'!$C$27="Wind", '3. Project Information'!$C$27="Other"),FALSE,TRUE)</xm:f>
            <x14:dxf>
              <font>
                <color theme="0" tint="-0.34998626667073579"/>
              </font>
              <fill>
                <patternFill>
                  <bgColor theme="0" tint="-0.34998626667073579"/>
                </patternFill>
              </fill>
            </x14:dxf>
          </x14:cfRule>
          <xm:sqref>C7:D46</xm:sqref>
        </x14:conditionalFormatting>
        <x14:conditionalFormatting xmlns:xm="http://schemas.microsoft.com/office/excel/2006/main">
          <x14:cfRule type="expression" priority="98" id="{064FED54-6EF9-45B0-9151-39041BB183A0}">
            <xm:f>IF(OR('3. Project Information'!$C$27="Solar",'3. Project Information'!$C$27="Wind", '3. Project Information'!$C$27="Solar",'3. Project Information'!$C$27="Wind", '3. Project Information'!$C$27="Other"),FALSE,TRUE)</xm:f>
            <x14:dxf>
              <font>
                <color theme="0" tint="-0.34998626667073579"/>
              </font>
              <fill>
                <patternFill>
                  <bgColor theme="0" tint="-0.34998626667073579"/>
                </patternFill>
              </fill>
            </x14:dxf>
          </x14:cfRule>
          <xm:sqref>C52:Z416</xm:sqref>
        </x14:conditionalFormatting>
        <x14:conditionalFormatting xmlns:xm="http://schemas.microsoft.com/office/excel/2006/main">
          <x14:cfRule type="expression" priority="1" id="{E959B055-D5FC-4B4D-8584-B1DAB8E2EC9F}">
            <xm:f>OR($C52:Z416&lt;0,$C52:Z416&gt;'Input Ranges'!$J$11,ISNUMBER(SEARCH("-",$C52)))</xm:f>
            <x14:dxf>
              <font>
                <b/>
                <i val="0"/>
                <color rgb="FFFF0000"/>
              </font>
            </x14:dxf>
          </x14:cfRule>
          <xm:sqref>F49</xm:sqref>
        </x14:conditionalFormatting>
        <x14:conditionalFormatting xmlns:xm="http://schemas.microsoft.com/office/excel/2006/main">
          <x14:cfRule type="expression" priority="3" id="{1AAD18A2-63E4-4C73-A859-61D651150BBE}">
            <xm:f>IF(OR('3. Project Information'!$C$44="Solar",'3. Project Information'!$C$44="Wind", '3. Project Information'!$C$44="Other"),FALSE,TRUE)</xm:f>
            <x14:dxf>
              <font>
                <color theme="0" tint="-0.34998626667073579"/>
              </font>
              <fill>
                <patternFill>
                  <bgColor theme="0" tint="-0.34998626667073579"/>
                </patternFill>
              </fill>
            </x14:dxf>
          </x14:cfRule>
          <xm:sqref>I7:J46</xm:sqref>
        </x14:conditionalFormatting>
        <x14:conditionalFormatting xmlns:xm="http://schemas.microsoft.com/office/excel/2006/main">
          <x14:cfRule type="expression" priority="2" id="{DBC8DEDA-7797-4AC8-AD47-4549AC877FF0}">
            <xm:f>IF(OR('3. Project Information'!$C$27="Solar",'3. Project Information'!$C$27="Wind", '3. Project Information'!$C$27="Other", '3. Project Information'!$C$44="Solar",'3. Project Information'!$C$44="Wind", '3. Project Information'!$C$44="Other"),FALSE,TRUE)</xm:f>
            <x14:dxf>
              <font>
                <color theme="0" tint="-0.34998626667073579"/>
              </font>
              <fill>
                <patternFill>
                  <bgColor theme="0" tint="-0.34998626667073579"/>
                </patternFill>
              </fill>
            </x14:dxf>
          </x14:cfRule>
          <xm:sqref>L7</xm:sqref>
        </x14:conditionalFormatting>
        <x14:conditionalFormatting xmlns:xm="http://schemas.microsoft.com/office/excel/2006/main">
          <x14:cfRule type="expression" priority="5" id="{FA3E0C3B-A9DA-4F13-816A-1EBE78AC8C33}">
            <xm:f>IF(OR('3. Project Information'!$C$44="Solar",'3. Project Information'!$C$44="Wind",'3. Project Information'!$C$44="Other" ),FALSE,TRUE)</xm:f>
            <x14:dxf>
              <font>
                <color theme="0" tint="-0.34998626667073579"/>
              </font>
              <fill>
                <patternFill>
                  <bgColor theme="0" tint="-0.34998626667073579"/>
                </patternFill>
              </fill>
            </x14:dxf>
          </x14:cfRule>
          <xm:sqref>AC52:AZ416</xm:sqref>
        </x14:conditionalFormatting>
      </x14:conditionalFormattings>
    </ext>
    <ext xmlns:x14="http://schemas.microsoft.com/office/spreadsheetml/2009/9/main" uri="{CCE6A557-97BC-4b89-ADB6-D9C93CAAB3DF}">
      <x14:dataValidations xmlns:xm="http://schemas.microsoft.com/office/excel/2006/main" count="3">
        <x14:dataValidation type="decimal" allowBlank="1" showInputMessage="1" showErrorMessage="1" xr:uid="{1CFEE5C7-94BE-4A26-BCE0-86583CC79CB8}">
          <x14:formula1>
            <xm:f>'Input Ranges'!$I$3</xm:f>
          </x14:formula1>
          <x14:formula2>
            <xm:f>'Input Ranges'!$J$3</xm:f>
          </x14:formula2>
          <xm:sqref>I7:J46 D7:D46 C8:C46</xm:sqref>
        </x14:dataValidation>
        <x14:dataValidation type="decimal" allowBlank="1" showInputMessage="1" showErrorMessage="1" error="Ensure values are in MWh." xr:uid="{4B2DC636-8011-0E40-B1E7-4699BB27E3BB}">
          <x14:formula1>
            <xm:f>'Input Ranges'!I6</xm:f>
          </x14:formula1>
          <x14:formula2>
            <xm:f>'Input Ranges'!J6</xm:f>
          </x14:formula2>
          <xm:sqref>AC52:AZ416</xm:sqref>
        </x14:dataValidation>
        <x14:dataValidation type="decimal" allowBlank="1" showInputMessage="1" showErrorMessage="1" error="Ensure values are in MWh" xr:uid="{74FFC7D9-718A-4CCF-83A9-F2D3B5E40639}">
          <x14:formula1>
            <xm:f>'Input Ranges'!I6</xm:f>
          </x14:formula1>
          <x14:formula2>
            <xm:f>'Input Ranges'!J6</xm:f>
          </x14:formula2>
          <xm:sqref>C52:Z416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A5E4B-6B9C-8844-B4E1-19441AC18715}">
  <sheetPr codeName="Sheet12">
    <tabColor theme="3" tint="0.59999389629810485"/>
  </sheetPr>
  <dimension ref="A1:I83"/>
  <sheetViews>
    <sheetView showGridLines="0" showOutlineSymbols="0" zoomScale="90" zoomScaleNormal="90" workbookViewId="0">
      <selection activeCell="C4" sqref="C4"/>
    </sheetView>
  </sheetViews>
  <sheetFormatPr defaultColWidth="11" defaultRowHeight="15" customHeight="1" x14ac:dyDescent="0.25"/>
  <cols>
    <col min="1" max="1" width="5.140625" style="164" customWidth="1"/>
    <col min="2" max="2" width="70.5703125" style="163" customWidth="1"/>
    <col min="3" max="3" width="35.7109375" style="171" customWidth="1"/>
    <col min="4" max="4" width="35.7109375" style="163" customWidth="1"/>
    <col min="5" max="5" width="35.7109375" style="164" customWidth="1"/>
    <col min="6" max="6" width="35.7109375" style="96" customWidth="1"/>
    <col min="7" max="16384" width="11" style="96"/>
  </cols>
  <sheetData>
    <row r="1" spans="1:9" ht="25.5" customHeight="1" thickBot="1" x14ac:dyDescent="0.3">
      <c r="A1" s="112"/>
      <c r="B1" s="1" t="s">
        <v>390</v>
      </c>
      <c r="C1" s="348"/>
      <c r="D1" s="94"/>
      <c r="E1" s="94"/>
      <c r="F1" s="94" t="str">
        <f>+'Revision Log'!$B$1</f>
        <v>2026 New Mexico RFP</v>
      </c>
      <c r="G1" s="113"/>
      <c r="H1" s="113"/>
      <c r="I1" s="113"/>
    </row>
    <row r="2" spans="1:9" ht="25.5" customHeight="1" x14ac:dyDescent="0.25">
      <c r="A2" s="112"/>
      <c r="B2" s="133"/>
      <c r="C2" s="158"/>
      <c r="D2" s="113"/>
      <c r="E2" s="113"/>
      <c r="F2" s="113"/>
      <c r="G2" s="113"/>
      <c r="H2" s="113"/>
      <c r="I2" s="113"/>
    </row>
    <row r="3" spans="1:9" ht="18.75" x14ac:dyDescent="0.25">
      <c r="A3" s="112"/>
      <c r="B3" s="86" t="s">
        <v>391</v>
      </c>
      <c r="C3" s="127" t="s">
        <v>100</v>
      </c>
      <c r="D3" s="113"/>
      <c r="E3" s="113"/>
      <c r="F3" s="113"/>
      <c r="G3" s="113"/>
      <c r="H3" s="113"/>
      <c r="I3" s="113"/>
    </row>
    <row r="4" spans="1:9" ht="20.100000000000001" customHeight="1" x14ac:dyDescent="0.25">
      <c r="A4" s="112"/>
      <c r="B4" s="88" t="s">
        <v>393</v>
      </c>
      <c r="C4" s="6"/>
      <c r="D4" s="113"/>
      <c r="E4" s="113"/>
      <c r="F4" s="113"/>
      <c r="G4" s="113"/>
      <c r="H4" s="113"/>
      <c r="I4" s="113"/>
    </row>
    <row r="5" spans="1:9" ht="20.100000000000001" customHeight="1" x14ac:dyDescent="0.25">
      <c r="A5" s="112"/>
      <c r="B5" s="88" t="s">
        <v>394</v>
      </c>
      <c r="C5" s="6"/>
      <c r="D5" s="113"/>
      <c r="E5" s="113"/>
      <c r="F5" s="113"/>
      <c r="G5" s="113"/>
      <c r="H5" s="113"/>
      <c r="I5" s="113"/>
    </row>
    <row r="6" spans="1:9" ht="20.100000000000001" customHeight="1" x14ac:dyDescent="0.25">
      <c r="A6" s="112"/>
      <c r="B6" s="88" t="s">
        <v>395</v>
      </c>
      <c r="C6" s="6"/>
      <c r="D6" s="113"/>
      <c r="E6" s="113"/>
      <c r="F6" s="113"/>
      <c r="G6" s="113"/>
      <c r="H6" s="113"/>
      <c r="I6" s="113"/>
    </row>
    <row r="7" spans="1:9" ht="20.100000000000001" customHeight="1" x14ac:dyDescent="0.25">
      <c r="A7" s="112"/>
      <c r="B7" s="88" t="s">
        <v>396</v>
      </c>
      <c r="C7" s="6"/>
      <c r="D7" s="113"/>
      <c r="E7" s="113"/>
      <c r="F7" s="113"/>
      <c r="G7" s="113"/>
      <c r="H7" s="113"/>
      <c r="I7" s="113"/>
    </row>
    <row r="8" spans="1:9" ht="20.100000000000001" customHeight="1" x14ac:dyDescent="0.25">
      <c r="A8" s="112"/>
      <c r="B8" s="88" t="s">
        <v>397</v>
      </c>
      <c r="C8" s="6"/>
      <c r="D8" s="113"/>
      <c r="E8" s="113"/>
      <c r="F8" s="113"/>
      <c r="G8" s="113"/>
      <c r="H8" s="113"/>
      <c r="I8" s="113"/>
    </row>
    <row r="9" spans="1:9" ht="20.100000000000001" customHeight="1" x14ac:dyDescent="0.25">
      <c r="A9" s="112"/>
      <c r="B9" s="88" t="s">
        <v>398</v>
      </c>
      <c r="C9" s="403"/>
      <c r="D9" s="113"/>
      <c r="E9" s="113"/>
      <c r="F9" s="113"/>
      <c r="G9" s="113"/>
      <c r="H9" s="113"/>
      <c r="I9" s="113"/>
    </row>
    <row r="10" spans="1:9" ht="20.100000000000001" customHeight="1" x14ac:dyDescent="0.25">
      <c r="A10" s="112"/>
      <c r="B10" s="88" t="s">
        <v>399</v>
      </c>
      <c r="C10" s="404"/>
      <c r="D10" s="113"/>
      <c r="E10" s="113"/>
      <c r="F10" s="113"/>
      <c r="G10" s="113"/>
      <c r="H10" s="113"/>
      <c r="I10" s="113"/>
    </row>
    <row r="11" spans="1:9" ht="20.100000000000001" customHeight="1" x14ac:dyDescent="0.25">
      <c r="A11" s="112"/>
      <c r="B11" s="90" t="s">
        <v>400</v>
      </c>
      <c r="C11" s="9"/>
      <c r="D11" s="113"/>
      <c r="E11" s="113"/>
      <c r="F11" s="113"/>
      <c r="G11" s="113"/>
      <c r="H11" s="113"/>
      <c r="I11" s="113"/>
    </row>
    <row r="13" spans="1:9" ht="15" customHeight="1" x14ac:dyDescent="0.25">
      <c r="B13" s="159" t="s">
        <v>401</v>
      </c>
      <c r="C13" s="127" t="s">
        <v>100</v>
      </c>
      <c r="D13" s="207"/>
    </row>
    <row r="14" spans="1:9" ht="20.100000000000001" customHeight="1" x14ac:dyDescent="0.25">
      <c r="B14" s="124" t="s">
        <v>402</v>
      </c>
      <c r="C14" s="74"/>
      <c r="D14" s="166"/>
    </row>
    <row r="15" spans="1:9" ht="20.100000000000001" customHeight="1" x14ac:dyDescent="0.25">
      <c r="B15" s="121" t="s">
        <v>403</v>
      </c>
      <c r="C15" s="60"/>
      <c r="D15" s="166"/>
    </row>
    <row r="16" spans="1:9" ht="20.100000000000001" customHeight="1" x14ac:dyDescent="0.25">
      <c r="B16" s="121" t="s">
        <v>404</v>
      </c>
      <c r="C16" s="60"/>
      <c r="D16" s="166"/>
    </row>
    <row r="17" spans="1:5" ht="20.100000000000001" customHeight="1" x14ac:dyDescent="0.25">
      <c r="B17" s="121" t="s">
        <v>405</v>
      </c>
      <c r="C17" s="60"/>
      <c r="D17" s="166"/>
    </row>
    <row r="18" spans="1:5" ht="20.100000000000001" customHeight="1" x14ac:dyDescent="0.25">
      <c r="B18" s="121" t="s">
        <v>398</v>
      </c>
      <c r="C18" s="405"/>
      <c r="D18" s="166"/>
    </row>
    <row r="19" spans="1:5" ht="20.100000000000001" customHeight="1" x14ac:dyDescent="0.25">
      <c r="B19" s="121" t="s">
        <v>399</v>
      </c>
      <c r="C19" s="61"/>
      <c r="D19" s="166"/>
    </row>
    <row r="20" spans="1:5" ht="20.100000000000001" customHeight="1" x14ac:dyDescent="0.25">
      <c r="B20" s="121" t="s">
        <v>406</v>
      </c>
      <c r="C20" s="341"/>
      <c r="D20" s="119" t="s">
        <v>183</v>
      </c>
    </row>
    <row r="21" spans="1:5" ht="20.100000000000001" customHeight="1" x14ac:dyDescent="0.25">
      <c r="B21" s="121" t="s">
        <v>407</v>
      </c>
      <c r="C21" s="341"/>
      <c r="D21" s="119" t="s">
        <v>183</v>
      </c>
    </row>
    <row r="22" spans="1:5" ht="20.100000000000001" customHeight="1" x14ac:dyDescent="0.25">
      <c r="B22" s="121" t="s">
        <v>408</v>
      </c>
      <c r="C22" s="61"/>
      <c r="D22" s="166"/>
    </row>
    <row r="23" spans="1:5" ht="105" customHeight="1" x14ac:dyDescent="0.25">
      <c r="B23" s="241" t="s">
        <v>409</v>
      </c>
      <c r="C23" s="77"/>
      <c r="D23" s="166"/>
    </row>
    <row r="24" spans="1:5" ht="20.25" customHeight="1" x14ac:dyDescent="0.25">
      <c r="A24" s="105"/>
    </row>
    <row r="25" spans="1:5" ht="15.75" x14ac:dyDescent="0.25">
      <c r="A25" s="105"/>
      <c r="B25" s="86" t="s">
        <v>410</v>
      </c>
      <c r="C25" s="127" t="s">
        <v>100</v>
      </c>
      <c r="E25" s="96"/>
    </row>
    <row r="26" spans="1:5" s="249" customFormat="1" ht="20.100000000000001" customHeight="1" x14ac:dyDescent="0.2">
      <c r="A26" s="105"/>
      <c r="B26" s="88" t="s">
        <v>411</v>
      </c>
      <c r="C26" s="404"/>
      <c r="D26" s="247"/>
      <c r="E26" s="248"/>
    </row>
    <row r="27" spans="1:5" s="249" customFormat="1" ht="20.100000000000001" customHeight="1" x14ac:dyDescent="0.2">
      <c r="A27" s="105"/>
      <c r="B27" s="88" t="s">
        <v>412</v>
      </c>
      <c r="C27" s="404"/>
      <c r="D27" s="247"/>
      <c r="E27" s="248"/>
    </row>
    <row r="28" spans="1:5" ht="20.100000000000001" customHeight="1" x14ac:dyDescent="0.25">
      <c r="A28" s="105"/>
      <c r="B28" s="88" t="s">
        <v>413</v>
      </c>
      <c r="C28" s="404"/>
      <c r="D28" s="250"/>
    </row>
    <row r="29" spans="1:5" ht="155.25" customHeight="1" x14ac:dyDescent="0.25">
      <c r="A29" s="105"/>
      <c r="B29" s="137" t="s">
        <v>414</v>
      </c>
      <c r="C29" s="326"/>
      <c r="D29" s="250"/>
    </row>
    <row r="30" spans="1:5" ht="20.100000000000001" customHeight="1" x14ac:dyDescent="0.25">
      <c r="A30" s="105"/>
      <c r="B30" s="88" t="s">
        <v>415</v>
      </c>
      <c r="C30" s="404"/>
      <c r="D30" s="250"/>
    </row>
    <row r="31" spans="1:5" ht="20.100000000000001" customHeight="1" x14ac:dyDescent="0.25">
      <c r="A31" s="105"/>
      <c r="B31" s="137" t="s">
        <v>416</v>
      </c>
      <c r="C31" s="404"/>
    </row>
    <row r="32" spans="1:5" ht="67.5" customHeight="1" x14ac:dyDescent="0.25">
      <c r="A32" s="105"/>
      <c r="B32" s="138" t="s">
        <v>417</v>
      </c>
      <c r="C32" s="327"/>
    </row>
    <row r="33" spans="1:7" ht="12.75" customHeight="1" x14ac:dyDescent="0.25">
      <c r="A33" s="105"/>
      <c r="B33" s="244"/>
      <c r="C33" s="223"/>
    </row>
    <row r="34" spans="1:7" ht="20.25" customHeight="1" x14ac:dyDescent="0.25">
      <c r="A34" s="105"/>
      <c r="B34" s="86" t="s">
        <v>418</v>
      </c>
      <c r="C34" s="362" t="s">
        <v>215</v>
      </c>
      <c r="D34" s="245" t="s">
        <v>217</v>
      </c>
      <c r="E34" s="245"/>
      <c r="F34" s="245"/>
    </row>
    <row r="35" spans="1:7" s="163" customFormat="1" x14ac:dyDescent="0.2">
      <c r="A35" s="105"/>
      <c r="B35" s="88"/>
      <c r="C35" s="246" t="s">
        <v>218</v>
      </c>
      <c r="D35" s="246" t="s">
        <v>227</v>
      </c>
      <c r="E35" s="246" t="s">
        <v>229</v>
      </c>
      <c r="F35" s="246" t="s">
        <v>230</v>
      </c>
    </row>
    <row r="36" spans="1:7" s="163" customFormat="1" ht="31.9" customHeight="1" x14ac:dyDescent="0.2">
      <c r="A36" s="105"/>
      <c r="B36" s="137" t="s">
        <v>419</v>
      </c>
      <c r="C36" s="31"/>
      <c r="D36" s="31"/>
      <c r="E36" s="31"/>
      <c r="F36" s="31"/>
    </row>
    <row r="37" spans="1:7" s="163" customFormat="1" ht="31.9" customHeight="1" x14ac:dyDescent="0.2">
      <c r="A37" s="105"/>
      <c r="B37" s="137" t="s">
        <v>420</v>
      </c>
      <c r="C37" s="31"/>
      <c r="D37" s="31"/>
      <c r="E37" s="31"/>
      <c r="F37" s="31"/>
    </row>
    <row r="38" spans="1:7" s="163" customFormat="1" ht="31.9" customHeight="1" x14ac:dyDescent="0.2">
      <c r="A38" s="105"/>
      <c r="B38" s="137" t="s">
        <v>421</v>
      </c>
      <c r="C38" s="31"/>
      <c r="D38" s="31"/>
      <c r="E38" s="31"/>
      <c r="F38" s="31"/>
    </row>
    <row r="39" spans="1:7" s="163" customFormat="1" ht="31.9" customHeight="1" x14ac:dyDescent="0.2">
      <c r="A39" s="105"/>
      <c r="B39" s="137" t="s">
        <v>422</v>
      </c>
      <c r="C39" s="31"/>
      <c r="D39" s="31"/>
      <c r="E39" s="31"/>
      <c r="F39" s="31"/>
    </row>
    <row r="40" spans="1:7" ht="31.9" customHeight="1" x14ac:dyDescent="0.25">
      <c r="A40" s="105"/>
      <c r="B40" s="137" t="s">
        <v>423</v>
      </c>
      <c r="C40" s="31"/>
      <c r="D40" s="31"/>
      <c r="E40" s="31"/>
      <c r="F40" s="31"/>
      <c r="G40" s="140"/>
    </row>
    <row r="41" spans="1:7" ht="31.9" customHeight="1" x14ac:dyDescent="0.25">
      <c r="A41" s="105"/>
      <c r="B41" s="137" t="s">
        <v>424</v>
      </c>
      <c r="C41" s="31"/>
      <c r="D41" s="31"/>
      <c r="E41" s="31"/>
      <c r="F41" s="31"/>
      <c r="G41" s="140"/>
    </row>
    <row r="42" spans="1:7" ht="31.9" customHeight="1" x14ac:dyDescent="0.25">
      <c r="A42" s="105"/>
      <c r="B42" s="137" t="s">
        <v>425</v>
      </c>
      <c r="C42" s="31"/>
      <c r="D42" s="31"/>
      <c r="E42" s="31"/>
      <c r="F42" s="31"/>
      <c r="G42" s="140"/>
    </row>
    <row r="43" spans="1:7" ht="20.25" customHeight="1" x14ac:dyDescent="0.25">
      <c r="A43" s="105"/>
      <c r="D43" s="243"/>
      <c r="E43" s="151"/>
      <c r="F43" s="146"/>
      <c r="G43" s="140"/>
    </row>
    <row r="44" spans="1:7" x14ac:dyDescent="0.25">
      <c r="A44" s="105"/>
      <c r="B44" s="159" t="s">
        <v>426</v>
      </c>
      <c r="C44" s="127" t="s">
        <v>100</v>
      </c>
      <c r="D44" s="168"/>
      <c r="E44" s="151"/>
      <c r="F44" s="146"/>
      <c r="G44" s="140"/>
    </row>
    <row r="45" spans="1:7" ht="20.100000000000001" customHeight="1" x14ac:dyDescent="0.25">
      <c r="A45" s="105"/>
      <c r="B45" s="124" t="s">
        <v>427</v>
      </c>
      <c r="C45" s="73"/>
      <c r="D45" s="155"/>
      <c r="E45" s="151"/>
      <c r="F45" s="146"/>
      <c r="G45" s="140"/>
    </row>
    <row r="46" spans="1:7" ht="31.9" customHeight="1" x14ac:dyDescent="0.25">
      <c r="A46" s="105"/>
      <c r="B46" s="125" t="s">
        <v>428</v>
      </c>
      <c r="C46" s="60"/>
      <c r="D46" s="155"/>
      <c r="E46" s="151"/>
      <c r="F46" s="146"/>
      <c r="G46" s="140"/>
    </row>
    <row r="47" spans="1:7" ht="20.100000000000001" customHeight="1" x14ac:dyDescent="0.25">
      <c r="A47" s="105"/>
      <c r="B47" s="121" t="s">
        <v>429</v>
      </c>
      <c r="C47" s="341"/>
      <c r="D47" s="119" t="s">
        <v>183</v>
      </c>
      <c r="E47" s="151"/>
      <c r="F47" s="146"/>
      <c r="G47" s="140"/>
    </row>
    <row r="48" spans="1:7" ht="20.100000000000001" customHeight="1" x14ac:dyDescent="0.25">
      <c r="A48" s="105"/>
      <c r="B48" s="121" t="s">
        <v>430</v>
      </c>
      <c r="C48" s="69"/>
      <c r="D48" s="155"/>
      <c r="E48" s="151"/>
      <c r="F48" s="146"/>
      <c r="G48" s="140"/>
    </row>
    <row r="49" spans="1:7" ht="31.9" customHeight="1" x14ac:dyDescent="0.25">
      <c r="A49" s="105"/>
      <c r="B49" s="125" t="s">
        <v>431</v>
      </c>
      <c r="C49" s="61"/>
      <c r="D49" s="155"/>
      <c r="E49" s="151"/>
      <c r="F49" s="146"/>
      <c r="G49" s="140"/>
    </row>
    <row r="50" spans="1:7" ht="20.100000000000001" customHeight="1" x14ac:dyDescent="0.25">
      <c r="A50" s="105"/>
      <c r="B50" s="117" t="s">
        <v>432</v>
      </c>
      <c r="C50" s="341"/>
      <c r="D50" s="119" t="s">
        <v>433</v>
      </c>
      <c r="E50" s="151"/>
      <c r="F50" s="146"/>
      <c r="G50" s="140"/>
    </row>
    <row r="52" spans="1:7" ht="15" customHeight="1" x14ac:dyDescent="0.25">
      <c r="B52" s="159" t="s">
        <v>434</v>
      </c>
      <c r="C52" s="127" t="s">
        <v>100</v>
      </c>
      <c r="D52" s="207"/>
    </row>
    <row r="53" spans="1:7" ht="78" customHeight="1" x14ac:dyDescent="0.25">
      <c r="B53" s="242" t="s">
        <v>435</v>
      </c>
      <c r="C53" s="407"/>
      <c r="D53" s="166"/>
    </row>
    <row r="54" spans="1:7" ht="115.5" customHeight="1" x14ac:dyDescent="0.25">
      <c r="B54" s="121" t="s">
        <v>436</v>
      </c>
      <c r="C54" s="345"/>
      <c r="D54" s="166"/>
    </row>
    <row r="55" spans="1:7" ht="78" customHeight="1" x14ac:dyDescent="0.25">
      <c r="B55" s="125" t="s">
        <v>437</v>
      </c>
      <c r="C55" s="345"/>
      <c r="D55" s="166"/>
    </row>
    <row r="56" spans="1:7" ht="116.25" customHeight="1" x14ac:dyDescent="0.25">
      <c r="B56" s="121" t="s">
        <v>438</v>
      </c>
      <c r="C56" s="332"/>
      <c r="D56" s="166"/>
    </row>
    <row r="57" spans="1:7" ht="20.100000000000001" customHeight="1" x14ac:dyDescent="0.25">
      <c r="B57" s="121" t="s">
        <v>439</v>
      </c>
      <c r="C57" s="75"/>
      <c r="D57" s="166"/>
    </row>
    <row r="58" spans="1:7" ht="20.100000000000001" customHeight="1" x14ac:dyDescent="0.25">
      <c r="B58" s="121" t="s">
        <v>440</v>
      </c>
      <c r="C58" s="341"/>
      <c r="D58" s="119" t="s">
        <v>133</v>
      </c>
    </row>
    <row r="59" spans="1:7" ht="20.100000000000001" customHeight="1" x14ac:dyDescent="0.25">
      <c r="B59" s="121" t="s">
        <v>441</v>
      </c>
      <c r="C59" s="363" t="str">
        <f>IF(C57="","",_xlfn.CONCAT("$",TEXT(C57,"0"),"/",C58))</f>
        <v/>
      </c>
      <c r="D59" s="166"/>
    </row>
    <row r="60" spans="1:7" ht="20.100000000000001" customHeight="1" x14ac:dyDescent="0.25">
      <c r="B60" s="121" t="s">
        <v>442</v>
      </c>
      <c r="C60" s="408"/>
      <c r="D60" s="166"/>
    </row>
    <row r="61" spans="1:7" ht="100.5" customHeight="1" x14ac:dyDescent="0.25">
      <c r="B61" s="125" t="s">
        <v>443</v>
      </c>
      <c r="C61" s="345"/>
      <c r="D61" s="166"/>
    </row>
    <row r="62" spans="1:7" ht="31.9" customHeight="1" x14ac:dyDescent="0.25">
      <c r="B62" s="125" t="s">
        <v>444</v>
      </c>
      <c r="C62" s="408"/>
      <c r="D62" s="166"/>
    </row>
    <row r="63" spans="1:7" ht="100.5" customHeight="1" x14ac:dyDescent="0.25">
      <c r="B63" s="125" t="s">
        <v>445</v>
      </c>
      <c r="C63" s="345"/>
      <c r="D63" s="166"/>
    </row>
    <row r="64" spans="1:7" ht="33.950000000000003" customHeight="1" x14ac:dyDescent="0.25">
      <c r="B64" s="125" t="s">
        <v>446</v>
      </c>
      <c r="C64" s="406"/>
      <c r="D64" s="166"/>
    </row>
    <row r="65" spans="2:4" ht="31.9" customHeight="1" x14ac:dyDescent="0.25">
      <c r="B65" s="241" t="s">
        <v>447</v>
      </c>
      <c r="C65" s="409"/>
      <c r="D65" s="166"/>
    </row>
    <row r="67" spans="2:4" ht="15" customHeight="1" x14ac:dyDescent="0.25">
      <c r="B67" s="159" t="s">
        <v>448</v>
      </c>
      <c r="C67" s="127" t="s">
        <v>100</v>
      </c>
      <c r="D67" s="207"/>
    </row>
    <row r="68" spans="2:4" ht="76.5" customHeight="1" x14ac:dyDescent="0.25">
      <c r="B68" s="124" t="s">
        <v>449</v>
      </c>
      <c r="C68" s="407"/>
      <c r="D68" s="166"/>
    </row>
    <row r="69" spans="2:4" ht="76.5" customHeight="1" x14ac:dyDescent="0.25">
      <c r="B69" s="121" t="s">
        <v>450</v>
      </c>
      <c r="C69" s="345"/>
      <c r="D69" s="166"/>
    </row>
    <row r="70" spans="2:4" ht="20.100000000000001" customHeight="1" x14ac:dyDescent="0.25">
      <c r="B70" s="121" t="s">
        <v>451</v>
      </c>
      <c r="C70" s="75"/>
      <c r="D70" s="166"/>
    </row>
    <row r="71" spans="2:4" ht="20.100000000000001" customHeight="1" x14ac:dyDescent="0.25">
      <c r="B71" s="121" t="s">
        <v>452</v>
      </c>
      <c r="C71" s="341"/>
      <c r="D71" s="119" t="s">
        <v>433</v>
      </c>
    </row>
    <row r="72" spans="2:4" ht="20.100000000000001" customHeight="1" x14ac:dyDescent="0.25">
      <c r="B72" s="121" t="s">
        <v>453</v>
      </c>
      <c r="C72" s="364" t="str">
        <f>IF(C70="","",_xlfn.CONCAT("$",TEXT(C70,"0"),"/",C71))</f>
        <v/>
      </c>
      <c r="D72" s="166"/>
    </row>
    <row r="73" spans="2:4" ht="20.100000000000001" customHeight="1" x14ac:dyDescent="0.25">
      <c r="B73" s="121" t="s">
        <v>454</v>
      </c>
      <c r="C73" s="408"/>
      <c r="D73" s="166"/>
    </row>
    <row r="74" spans="2:4" ht="78.75" customHeight="1" x14ac:dyDescent="0.25">
      <c r="B74" s="121" t="s">
        <v>455</v>
      </c>
      <c r="C74" s="345"/>
      <c r="D74" s="166"/>
    </row>
    <row r="75" spans="2:4" ht="20.100000000000001" customHeight="1" x14ac:dyDescent="0.25">
      <c r="B75" s="121" t="s">
        <v>456</v>
      </c>
      <c r="C75" s="408"/>
      <c r="D75" s="166"/>
    </row>
    <row r="76" spans="2:4" ht="20.100000000000001" customHeight="1" x14ac:dyDescent="0.25">
      <c r="B76" s="121" t="s">
        <v>457</v>
      </c>
      <c r="C76" s="408"/>
      <c r="D76" s="166"/>
    </row>
    <row r="77" spans="2:4" ht="31.9" customHeight="1" x14ac:dyDescent="0.25">
      <c r="B77" s="125" t="s">
        <v>458</v>
      </c>
      <c r="C77" s="60"/>
      <c r="D77" s="166"/>
    </row>
    <row r="78" spans="2:4" ht="20.100000000000001" customHeight="1" x14ac:dyDescent="0.25">
      <c r="B78" s="117" t="s">
        <v>459</v>
      </c>
      <c r="C78" s="409"/>
      <c r="D78" s="166"/>
    </row>
    <row r="80" spans="2:4" ht="15" customHeight="1" x14ac:dyDescent="0.25">
      <c r="B80" s="86" t="s">
        <v>460</v>
      </c>
      <c r="C80" s="127" t="s">
        <v>100</v>
      </c>
    </row>
    <row r="81" spans="2:4" ht="221.25" customHeight="1" x14ac:dyDescent="0.25">
      <c r="B81" s="137" t="s">
        <v>461</v>
      </c>
      <c r="C81" s="326"/>
    </row>
    <row r="82" spans="2:4" ht="221.25" customHeight="1" x14ac:dyDescent="0.25">
      <c r="B82" s="137" t="s">
        <v>462</v>
      </c>
      <c r="C82" s="326"/>
    </row>
    <row r="83" spans="2:4" ht="20.100000000000001" customHeight="1" x14ac:dyDescent="0.25">
      <c r="B83" s="90" t="s">
        <v>463</v>
      </c>
      <c r="C83" s="9"/>
      <c r="D83" s="240"/>
    </row>
  </sheetData>
  <sheetProtection algorithmName="SHA-512" hashValue="wiSMynQtAZbyerQ8hGvFtACEX7/hmR79CF0l58C2AefIZNXoN/VAkvJvEKfC7TpNjfHvPyAGgCZRTgKONrHa6Q==" saltValue="OsUcQdi9a4bkJHsgEkGWfQ==" spinCount="100000" sheet="1" objects="1" scenarios="1" selectLockedCells="1"/>
  <printOptions horizontalCentered="1"/>
  <pageMargins left="0.5" right="0.5" top="0.75" bottom="0.5" header="0.3" footer="0.3"/>
  <pageSetup scale="66" orientation="landscape" r:id="rId1"/>
  <headerFooter alignWithMargins="0"/>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103" id="{EFD2790A-D7BE-4D0B-A491-3D3941326023}">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C4:C11 C14:C23 C26:C32 C36:D39 F36:F39</xm:sqref>
        </x14:conditionalFormatting>
        <x14:conditionalFormatting xmlns:xm="http://schemas.microsoft.com/office/excel/2006/main">
          <x14:cfRule type="expression" priority="8" id="{DDD7BDC2-A4C3-43C1-8574-521457B636D8}">
            <xm:f>IF(OR('3. Project Information'!$C$27="Thermal",'3. Project Information'!$C$27="Other",'3. Project Information'!$C$44="Thermal",'3. Project Information'!$C$44="Other"),FALSE,TRUE)</xm:f>
            <x14:dxf>
              <fill>
                <patternFill>
                  <bgColor theme="0" tint="-0.34998626667073579"/>
                </patternFill>
              </fill>
            </x14:dxf>
          </x14:cfRule>
          <xm:sqref>C40:C42 C48:C49 C53:C65 C68:C78 C81:C83</xm:sqref>
        </x14:conditionalFormatting>
        <x14:conditionalFormatting xmlns:xm="http://schemas.microsoft.com/office/excel/2006/main">
          <x14:cfRule type="expression" priority="4" id="{CD6DA5C2-6429-4885-9A43-870082AA84E2}">
            <xm:f>IF(OR('3. Project Information'!$C$27="Thermal",'3. Project Information'!$C$27="Other",'3. Project Information'!$C$44="Thermal",'3. Project Information'!$C$44="Other"),FALSE,TRUE)</xm:f>
            <x14:dxf>
              <fill>
                <patternFill>
                  <bgColor theme="0" tint="-0.34998626667073579"/>
                </patternFill>
              </fill>
            </x14:dxf>
          </x14:cfRule>
          <xm:sqref>C45:C46</xm:sqref>
        </x14:conditionalFormatting>
        <x14:conditionalFormatting xmlns:xm="http://schemas.microsoft.com/office/excel/2006/main">
          <x14:cfRule type="expression" priority="3" id="{B70AB972-3AC2-465D-B4C7-17D0C475BD7B}">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C47</xm:sqref>
        </x14:conditionalFormatting>
        <x14:conditionalFormatting xmlns:xm="http://schemas.microsoft.com/office/excel/2006/main">
          <x14:cfRule type="expression" priority="2" id="{31F7847F-4A15-4F93-9451-5D78022C3430}">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C50</xm:sqref>
        </x14:conditionalFormatting>
        <x14:conditionalFormatting xmlns:xm="http://schemas.microsoft.com/office/excel/2006/main">
          <x14:cfRule type="expression" priority="7" id="{B1B3488F-F3DA-41A5-86BC-DBB54D37C4C5}">
            <xm:f>IF(OR('3. Project Information'!$C$27="Thermal",'3. Project Information'!$C$27="Other",'3. Project Information'!$C$44="Thermal",'3. Project Information'!$C$44="Other"),FALSE,TRUE)</xm:f>
            <x14:dxf>
              <fill>
                <patternFill>
                  <bgColor theme="0" tint="-0.34998626667073579"/>
                </patternFill>
              </fill>
            </x14:dxf>
          </x14:cfRule>
          <xm:sqref>D40:D42</xm:sqref>
        </x14:conditionalFormatting>
        <x14:conditionalFormatting xmlns:xm="http://schemas.microsoft.com/office/excel/2006/main">
          <x14:cfRule type="expression" priority="10" id="{7AA976B3-23DA-43B3-9CEB-F2A85E97882A}">
            <xm:f>IF(OR('3. Project Information'!$C$27="Thermal",'3. Project Information'!$C$44="Thermal"),FALSE,TRUE)</xm:f>
            <x14:dxf>
              <font>
                <color theme="0" tint="-0.34998626667073579"/>
              </font>
              <fill>
                <patternFill>
                  <bgColor theme="0" tint="-0.34998626667073579"/>
                </patternFill>
              </fill>
            </x14:dxf>
          </x14:cfRule>
          <xm:sqref>E36:E39</xm:sqref>
        </x14:conditionalFormatting>
        <x14:conditionalFormatting xmlns:xm="http://schemas.microsoft.com/office/excel/2006/main">
          <x14:cfRule type="expression" priority="5" id="{241ED419-2083-4C08-B99D-A774DC724ACA}">
            <xm:f>IF(OR('3. Project Information'!$C$27="Thermal",'3. Project Information'!$C$27="Other",'3. Project Information'!$C$44="Thermal",'3. Project Information'!$C$44="Other"),FALSE,TRUE)</xm:f>
            <x14:dxf>
              <fill>
                <patternFill>
                  <bgColor theme="0" tint="-0.34998626667073579"/>
                </patternFill>
              </fill>
            </x14:dxf>
          </x14:cfRule>
          <xm:sqref>E40:F42</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69E00C0F-BA2D-4E2E-A166-8E0BAF8564B7}">
          <x14:formula1>
            <xm:f>'Input Ranges'!$E$21:$E$22</xm:f>
          </x14:formula1>
          <xm:sqref>C20:C21 C47</xm:sqref>
        </x14:dataValidation>
        <x14:dataValidation type="list" allowBlank="1" showInputMessage="1" showErrorMessage="1" xr:uid="{9F5A2601-7411-49C3-A3FD-2BAB9A64EDDB}">
          <x14:formula1>
            <xm:f>'Input Ranges'!$A$51:$A$54</xm:f>
          </x14:formula1>
          <xm:sqref>C50</xm:sqref>
        </x14:dataValidation>
        <x14:dataValidation type="whole" allowBlank="1" showInputMessage="1" showErrorMessage="1" error="Enter a value between 0 and 1." xr:uid="{C10A8048-794C-8440-A39C-0815C7CA06E7}">
          <x14:formula1>
            <xm:f>'Input Ranges'!$I$3</xm:f>
          </x14:formula1>
          <x14:formula2>
            <xm:f>'Input Ranges'!$J$3</xm:f>
          </x14:formula2>
          <xm:sqref>C18:C19 C30:C31 C22 C26:C28 C9</xm:sqref>
        </x14:dataValidation>
        <x14:dataValidation type="decimal" allowBlank="1" showInputMessage="1" showErrorMessage="1" error="Enter a number between 0 and 365." xr:uid="{471DC656-A758-774D-9741-149442362691}">
          <x14:formula1>
            <xm:f>'Input Ranges'!$I$3</xm:f>
          </x14:formula1>
          <x14:formula2>
            <xm:f>'Input Ranges'!$J$3</xm:f>
          </x14:formula2>
          <xm:sqref>C9 C18:C19 C22 C26:C28 C30:C31</xm:sqref>
        </x14:dataValidation>
        <x14:dataValidation type="decimal" allowBlank="1" showInputMessage="1" showErrorMessage="1" xr:uid="{8423DA95-730F-5D48-9228-2E662ECC4A51}">
          <x14:formula1>
            <xm:f>'Input Ranges'!$I$3</xm:f>
          </x14:formula1>
          <x14:formula2>
            <xm:f>'Input Ranges'!$J$3</xm:f>
          </x14:formula2>
          <xm:sqref>C36:F42 C10</xm:sqref>
        </x14:dataValidation>
        <x14:dataValidation type="list" allowBlank="1" showInputMessage="1" showErrorMessage="1" xr:uid="{B9F167EE-6D37-514C-B529-43F241189AD1}">
          <x14:formula1>
            <xm:f>'Input Ranges'!$H$13:$H$15</xm:f>
          </x14:formula1>
          <xm:sqref>C58 C71</xm:sqref>
        </x14:dataValidation>
        <x14:dataValidation type="decimal" allowBlank="1" showInputMessage="1" showErrorMessage="1" xr:uid="{AF814F92-A613-6942-9B36-C095A8B07F2C}">
          <x14:formula1>
            <xm:f>'Input Ranges'!I4</xm:f>
          </x14:formula1>
          <x14:formula2>
            <xm:f>'Input Ranges'!J4</xm:f>
          </x14:formula2>
          <xm:sqref>C45</xm:sqref>
        </x14:dataValidation>
        <x14:dataValidation type="decimal" allowBlank="1" showInputMessage="1" showErrorMessage="1" xr:uid="{E5BFD9E7-FF59-714D-9D4E-13AD23DAE2AD}">
          <x14:formula1>
            <xm:f>'Input Ranges'!I4</xm:f>
          </x14:formula1>
          <x14:formula2>
            <xm:f>'Input Ranges'!J4</xm:f>
          </x14:formula2>
          <xm:sqref>C48</xm:sqref>
        </x14:dataValidation>
        <x14:dataValidation type="decimal" allowBlank="1" showInputMessage="1" showErrorMessage="1" xr:uid="{5CF89F2C-09F7-D549-8ABF-6949789F7CD4}">
          <x14:formula1>
            <xm:f>'Input Ranges'!I3</xm:f>
          </x14:formula1>
          <x14:formula2>
            <xm:f>'Input Ranges'!J3</xm:f>
          </x14:formula2>
          <xm:sqref>C57</xm:sqref>
        </x14:dataValidation>
        <x14:dataValidation type="decimal" allowBlank="1" showInputMessage="1" showErrorMessage="1" xr:uid="{F74C8329-CE54-0841-BE4A-DD9207EA6133}">
          <x14:formula1>
            <xm:f>'Input Ranges'!I3</xm:f>
          </x14:formula1>
          <x14:formula2>
            <xm:f>'Input Ranges'!J3</xm:f>
          </x14:formula2>
          <xm:sqref>C60</xm:sqref>
        </x14:dataValidation>
        <x14:dataValidation type="decimal" allowBlank="1" showInputMessage="1" showErrorMessage="1" xr:uid="{28659964-4405-DE4B-83B1-43311D87BE7F}">
          <x14:formula1>
            <xm:f>'Input Ranges'!I3</xm:f>
          </x14:formula1>
          <x14:formula2>
            <xm:f>'Input Ranges'!J3</xm:f>
          </x14:formula2>
          <xm:sqref>C70</xm:sqref>
        </x14:dataValidation>
        <x14:dataValidation type="decimal" allowBlank="1" showInputMessage="1" showErrorMessage="1" xr:uid="{5477FB4B-FDE0-2345-BF76-0E92A543458B}">
          <x14:formula1>
            <xm:f>'Input Ranges'!I3</xm:f>
          </x14:formula1>
          <x14:formula2>
            <xm:f>'Input Ranges'!J3</xm:f>
          </x14:formula2>
          <xm:sqref>C73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01313-353D-A646-AD7A-65E0191848B3}">
  <sheetPr codeName="Sheet13">
    <tabColor theme="3" tint="0.59999389629810485"/>
  </sheetPr>
  <dimension ref="A1:M34"/>
  <sheetViews>
    <sheetView showGridLines="0" showOutlineSymbols="0" zoomScale="77" zoomScaleNormal="90" workbookViewId="0">
      <selection activeCell="C4" sqref="C4"/>
    </sheetView>
  </sheetViews>
  <sheetFormatPr defaultColWidth="11" defaultRowHeight="13.35" customHeight="1" x14ac:dyDescent="0.25"/>
  <cols>
    <col min="1" max="1" width="5.140625" style="140" customWidth="1"/>
    <col min="2" max="2" width="60.5703125" style="140" customWidth="1"/>
    <col min="3" max="3" width="40.5703125" style="152" customWidth="1"/>
    <col min="4" max="4" width="40.5703125" style="140" customWidth="1"/>
    <col min="5" max="5" width="5.140625" style="140" customWidth="1"/>
    <col min="6" max="16384" width="11" style="96"/>
  </cols>
  <sheetData>
    <row r="1" spans="1:13" ht="25.5" customHeight="1" x14ac:dyDescent="0.25">
      <c r="A1" s="112" t="s">
        <v>464</v>
      </c>
      <c r="B1" s="1" t="s">
        <v>465</v>
      </c>
      <c r="C1" s="361"/>
      <c r="D1" s="94" t="str">
        <f>+'Revision Log'!$B$1</f>
        <v>2026 New Mexico RFP</v>
      </c>
      <c r="E1" s="113"/>
      <c r="F1" s="113"/>
      <c r="G1" s="113"/>
      <c r="H1" s="113"/>
      <c r="I1" s="113"/>
      <c r="J1" s="113"/>
      <c r="K1" s="113"/>
      <c r="L1" s="113"/>
      <c r="M1" s="178"/>
    </row>
    <row r="2" spans="1:13" ht="25.5" customHeight="1" x14ac:dyDescent="0.25">
      <c r="A2" s="112"/>
      <c r="B2" s="133"/>
      <c r="C2" s="158"/>
      <c r="D2" s="113"/>
      <c r="E2" s="113"/>
      <c r="F2" s="113"/>
      <c r="G2" s="113"/>
      <c r="H2" s="113"/>
      <c r="I2" s="113"/>
      <c r="J2" s="113"/>
      <c r="K2" s="113"/>
      <c r="L2" s="113"/>
      <c r="M2" s="178"/>
    </row>
    <row r="3" spans="1:13" ht="19.899999999999999" customHeight="1" x14ac:dyDescent="0.25">
      <c r="A3" s="105"/>
      <c r="B3" s="86" t="s">
        <v>466</v>
      </c>
      <c r="C3" s="238" t="s">
        <v>467</v>
      </c>
      <c r="D3" s="238" t="s">
        <v>468</v>
      </c>
    </row>
    <row r="4" spans="1:13" ht="57.75" customHeight="1" x14ac:dyDescent="0.25">
      <c r="B4" s="88" t="s">
        <v>469</v>
      </c>
      <c r="C4" s="326"/>
      <c r="D4" s="326"/>
      <c r="F4" s="164"/>
    </row>
    <row r="5" spans="1:13" ht="20.100000000000001" customHeight="1" x14ac:dyDescent="0.25">
      <c r="B5" s="88" t="s">
        <v>470</v>
      </c>
      <c r="C5" s="7"/>
      <c r="D5" s="7"/>
      <c r="F5" s="164"/>
    </row>
    <row r="6" spans="1:13" ht="20.100000000000001" customHeight="1" x14ac:dyDescent="0.25">
      <c r="B6" s="88" t="s">
        <v>471</v>
      </c>
      <c r="C6" s="7"/>
      <c r="D6" s="7"/>
    </row>
    <row r="7" spans="1:13" ht="20.100000000000001" customHeight="1" x14ac:dyDescent="0.25">
      <c r="B7" s="88" t="s">
        <v>472</v>
      </c>
      <c r="C7" s="7"/>
      <c r="D7" s="7"/>
    </row>
    <row r="8" spans="1:13" ht="20.100000000000001" customHeight="1" x14ac:dyDescent="0.25">
      <c r="B8" s="88" t="s">
        <v>473</v>
      </c>
      <c r="C8" s="7"/>
      <c r="D8" s="7"/>
    </row>
    <row r="9" spans="1:13" ht="20.100000000000001" customHeight="1" x14ac:dyDescent="0.25">
      <c r="B9" s="88" t="s">
        <v>474</v>
      </c>
      <c r="C9" s="7"/>
      <c r="D9" s="7"/>
    </row>
    <row r="10" spans="1:13" ht="20.100000000000001" customHeight="1" x14ac:dyDescent="0.25">
      <c r="B10" s="88" t="s">
        <v>475</v>
      </c>
      <c r="C10" s="7"/>
      <c r="D10" s="7"/>
    </row>
    <row r="11" spans="1:13" ht="20.100000000000001" customHeight="1" x14ac:dyDescent="0.25">
      <c r="B11" s="88" t="s">
        <v>476</v>
      </c>
      <c r="C11" s="7"/>
      <c r="D11" s="7"/>
    </row>
    <row r="12" spans="1:13" ht="20.100000000000001" customHeight="1" x14ac:dyDescent="0.25">
      <c r="B12" s="88" t="s">
        <v>477</v>
      </c>
      <c r="C12" s="7"/>
      <c r="D12" s="7"/>
    </row>
    <row r="13" spans="1:13" ht="20.100000000000001" customHeight="1" x14ac:dyDescent="0.25">
      <c r="B13" s="88" t="s">
        <v>478</v>
      </c>
      <c r="C13" s="7"/>
      <c r="D13" s="7"/>
    </row>
    <row r="14" spans="1:13" ht="20.25" customHeight="1" x14ac:dyDescent="0.25"/>
    <row r="15" spans="1:13" ht="19.899999999999999" customHeight="1" x14ac:dyDescent="0.25">
      <c r="B15" s="86" t="s">
        <v>479</v>
      </c>
      <c r="C15" s="238" t="s">
        <v>467</v>
      </c>
      <c r="D15" s="238" t="s">
        <v>468</v>
      </c>
    </row>
    <row r="16" spans="1:13" ht="58.5" customHeight="1" x14ac:dyDescent="0.25">
      <c r="B16" s="88" t="s">
        <v>469</v>
      </c>
      <c r="C16" s="326"/>
      <c r="D16" s="326"/>
      <c r="E16" s="251"/>
    </row>
    <row r="17" spans="1:4" ht="20.100000000000001" customHeight="1" x14ac:dyDescent="0.25">
      <c r="B17" s="88" t="s">
        <v>470</v>
      </c>
      <c r="C17" s="7"/>
      <c r="D17" s="7"/>
    </row>
    <row r="18" spans="1:4" ht="20.100000000000001" customHeight="1" x14ac:dyDescent="0.25">
      <c r="B18" s="88" t="s">
        <v>471</v>
      </c>
      <c r="C18" s="7"/>
      <c r="D18" s="7"/>
    </row>
    <row r="19" spans="1:4" ht="20.100000000000001" customHeight="1" x14ac:dyDescent="0.25">
      <c r="B19" s="88" t="s">
        <v>472</v>
      </c>
      <c r="C19" s="7"/>
      <c r="D19" s="7"/>
    </row>
    <row r="20" spans="1:4" ht="20.100000000000001" customHeight="1" x14ac:dyDescent="0.25">
      <c r="B20" s="88" t="s">
        <v>473</v>
      </c>
      <c r="C20" s="7"/>
      <c r="D20" s="7"/>
    </row>
    <row r="21" spans="1:4" ht="20.100000000000001" customHeight="1" x14ac:dyDescent="0.25">
      <c r="B21" s="88" t="s">
        <v>474</v>
      </c>
      <c r="C21" s="7"/>
      <c r="D21" s="7"/>
    </row>
    <row r="22" spans="1:4" ht="20.100000000000001" customHeight="1" x14ac:dyDescent="0.25">
      <c r="B22" s="88" t="s">
        <v>475</v>
      </c>
      <c r="C22" s="7"/>
      <c r="D22" s="7"/>
    </row>
    <row r="23" spans="1:4" ht="20.100000000000001" customHeight="1" x14ac:dyDescent="0.25">
      <c r="B23" s="88" t="s">
        <v>476</v>
      </c>
      <c r="C23" s="7"/>
      <c r="D23" s="7"/>
    </row>
    <row r="24" spans="1:4" ht="20.100000000000001" customHeight="1" x14ac:dyDescent="0.25">
      <c r="B24" s="88" t="s">
        <v>477</v>
      </c>
      <c r="C24" s="7"/>
      <c r="D24" s="7"/>
    </row>
    <row r="25" spans="1:4" ht="20.100000000000001" customHeight="1" x14ac:dyDescent="0.25">
      <c r="B25" s="88" t="s">
        <v>478</v>
      </c>
      <c r="C25" s="7"/>
      <c r="D25" s="7"/>
    </row>
    <row r="26" spans="1:4" ht="20.25" customHeight="1" x14ac:dyDescent="0.25"/>
    <row r="27" spans="1:4" ht="16.5" customHeight="1" x14ac:dyDescent="0.25">
      <c r="B27" s="159" t="s">
        <v>480</v>
      </c>
      <c r="C27" s="379" t="s">
        <v>481</v>
      </c>
      <c r="D27" s="168"/>
    </row>
    <row r="28" spans="1:4" ht="61.5" customHeight="1" x14ac:dyDescent="0.25">
      <c r="B28" s="124" t="s">
        <v>482</v>
      </c>
      <c r="C28" s="407"/>
      <c r="D28" s="155"/>
    </row>
    <row r="29" spans="1:4" ht="61.5" customHeight="1" x14ac:dyDescent="0.25">
      <c r="B29" s="125" t="s">
        <v>483</v>
      </c>
      <c r="C29" s="345"/>
      <c r="D29" s="155"/>
    </row>
    <row r="30" spans="1:4" ht="33.950000000000003" customHeight="1" x14ac:dyDescent="0.25">
      <c r="B30" s="125" t="s">
        <v>484</v>
      </c>
      <c r="C30" s="341"/>
      <c r="D30" s="119" t="s">
        <v>183</v>
      </c>
    </row>
    <row r="31" spans="1:4" ht="129.75" customHeight="1" x14ac:dyDescent="0.25">
      <c r="B31" s="241" t="s">
        <v>485</v>
      </c>
      <c r="C31" s="77"/>
      <c r="D31" s="155"/>
    </row>
    <row r="32" spans="1:4" ht="20.25" customHeight="1" x14ac:dyDescent="0.25">
      <c r="A32" s="105"/>
    </row>
    <row r="33" spans="1:1" ht="15" x14ac:dyDescent="0.25">
      <c r="A33" s="152"/>
    </row>
    <row r="34" spans="1:1" ht="15" x14ac:dyDescent="0.25"/>
  </sheetData>
  <sheetProtection algorithmName="SHA-512" hashValue="v3FxeHQ1u9gT//zh9ayDot2aEmSlfOMD4wraRGg909qzjaaOGmS2ZmzXC/OKXEVSt7GoMfF4+SZA6n/zUnJrSQ==" saltValue="m8MY8cYNA537cyP/7Zal1Q==" spinCount="100000" sheet="1" objects="1" scenarios="1" selectLockedCells="1"/>
  <printOptions horizontalCentered="1"/>
  <pageMargins left="0.5" right="0.5" top="0.75" bottom="0.5" header="0.3" footer="0.3"/>
  <pageSetup scale="75" orientation="portrait" r:id="rId1"/>
  <headerFooter alignWithMargins="0"/>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1" id="{79829D3B-AADF-4655-B29D-0784CE15279A}">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C28:C31</xm:sqref>
        </x14:conditionalFormatting>
        <x14:conditionalFormatting xmlns:xm="http://schemas.microsoft.com/office/excel/2006/main">
          <x14:cfRule type="expression" priority="3" id="{579D815E-3FCE-4E1F-8B7D-98198539A446}">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C4:D13</xm:sqref>
        </x14:conditionalFormatting>
        <x14:conditionalFormatting xmlns:xm="http://schemas.microsoft.com/office/excel/2006/main">
          <x14:cfRule type="expression" priority="2" id="{F50CF700-80E3-449F-B526-9582A0479538}">
            <xm:f>IF(OR('3. Project Information'!$C$27="Thermal",'3. Project Information'!$C$44="Thermal",'3. Project Information'!$C$27="Other",'3. Project Information'!$C$44="Other"),FALSE,TRUE)</xm:f>
            <x14:dxf>
              <font>
                <color theme="0" tint="-0.34998626667073579"/>
              </font>
              <fill>
                <patternFill>
                  <bgColor theme="0" tint="-0.34998626667073579"/>
                </patternFill>
              </fill>
            </x14:dxf>
          </x14:cfRule>
          <xm:sqref>C16:D25</xm:sqref>
        </x14:conditionalFormatting>
        <x14:conditionalFormatting xmlns:xm="http://schemas.microsoft.com/office/excel/2006/main">
          <x14:cfRule type="expression" priority="113" id="{7B91DC31-CACC-44E9-A818-C84C40107BE1}">
            <xm:f>IF('4.1 Thermal Tech Details'!$C$5="Combined Cycle",FALSE,TRUE)</xm:f>
            <x14:dxf>
              <font>
                <color theme="0" tint="-0.34998626667073579"/>
              </font>
              <fill>
                <patternFill>
                  <bgColor theme="0" tint="-0.34998626667073579"/>
                </patternFill>
              </fill>
            </x14:dxf>
          </x14:cfRule>
          <xm:sqref>D4:D13 D16:D25</xm:sqref>
        </x14:conditionalFormatting>
      </x14:conditionalFormattings>
    </ext>
    <ext xmlns:x14="http://schemas.microsoft.com/office/spreadsheetml/2009/9/main" uri="{CCE6A557-97BC-4b89-ADB6-D9C93CAAB3DF}">
      <x14:dataValidations xmlns:xm="http://schemas.microsoft.com/office/excel/2006/main" count="2">
        <x14:dataValidation type="decimal" allowBlank="1" showInputMessage="1" showErrorMessage="1" error="Enter a positive whole number only." xr:uid="{BE8A2C4C-4132-4425-B891-F6107FDB8837}">
          <x14:formula1>
            <xm:f>'Input Ranges'!$I$3</xm:f>
          </x14:formula1>
          <x14:formula2>
            <xm:f>'Input Ranges'!$J$3</xm:f>
          </x14:formula2>
          <xm:sqref>C17:D25 C5:D13</xm:sqref>
        </x14:dataValidation>
        <x14:dataValidation type="list" allowBlank="1" showInputMessage="1" showErrorMessage="1" error="Enter a positive whole number only." xr:uid="{74B092F0-867B-A749-BB8F-3F2B1B8A674F}">
          <x14:formula1>
            <xm:f>'Input Ranges'!E21:E22</xm:f>
          </x14:formula1>
          <xm:sqref>C30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4A97C-2274-F54A-B610-D08BD68E8FB3}">
  <sheetPr codeName="Sheet14">
    <tabColor theme="3" tint="0.59999389629810485"/>
  </sheetPr>
  <dimension ref="A1:I164"/>
  <sheetViews>
    <sheetView showGridLines="0" zoomScale="72" zoomScaleNormal="90" workbookViewId="0">
      <selection activeCell="C4" sqref="C4"/>
    </sheetView>
  </sheetViews>
  <sheetFormatPr defaultColWidth="11.140625" defaultRowHeight="15" x14ac:dyDescent="0.25"/>
  <cols>
    <col min="1" max="1" width="5.140625" style="107" customWidth="1"/>
    <col min="2" max="2" width="70.5703125" style="140" customWidth="1"/>
    <col min="3" max="3" width="60.5703125" style="152" customWidth="1"/>
    <col min="4" max="4" width="25.140625" style="140" customWidth="1"/>
    <col min="5" max="5" width="16.140625" style="96" customWidth="1"/>
    <col min="6" max="6" width="13.140625" style="140" customWidth="1"/>
    <col min="7" max="7" width="14.140625" style="140" customWidth="1"/>
    <col min="8" max="8" width="16.140625" style="140" customWidth="1"/>
    <col min="9" max="9" width="15" style="140" customWidth="1"/>
    <col min="10" max="16384" width="11.140625" style="140"/>
  </cols>
  <sheetData>
    <row r="1" spans="1:9" s="96" customFormat="1" ht="24.75" thickBot="1" x14ac:dyDescent="0.3">
      <c r="A1" s="112"/>
      <c r="B1" s="1" t="s">
        <v>486</v>
      </c>
      <c r="C1" s="348" t="str">
        <f>+'Revision Log'!$B$1</f>
        <v>2026 New Mexico RFP</v>
      </c>
      <c r="D1" s="113"/>
      <c r="E1" s="113"/>
      <c r="F1" s="113"/>
      <c r="G1" s="113"/>
      <c r="H1" s="112"/>
      <c r="I1" s="114"/>
    </row>
    <row r="2" spans="1:9" s="96" customFormat="1" x14ac:dyDescent="0.25">
      <c r="A2" s="106"/>
      <c r="B2" s="140"/>
      <c r="C2" s="352"/>
      <c r="D2" s="140"/>
    </row>
    <row r="3" spans="1:9" s="96" customFormat="1" x14ac:dyDescent="0.25">
      <c r="A3" s="105"/>
      <c r="B3" s="86" t="s">
        <v>487</v>
      </c>
      <c r="C3" s="379" t="s">
        <v>481</v>
      </c>
      <c r="D3" s="172"/>
    </row>
    <row r="4" spans="1:9" s="96" customFormat="1" ht="20.100000000000001" customHeight="1" x14ac:dyDescent="0.25">
      <c r="A4" s="105"/>
      <c r="B4" s="88" t="s">
        <v>488</v>
      </c>
      <c r="C4" s="14"/>
      <c r="D4" s="172"/>
      <c r="E4" s="98"/>
    </row>
    <row r="5" spans="1:9" s="96" customFormat="1" ht="20.100000000000001" customHeight="1" x14ac:dyDescent="0.25">
      <c r="A5" s="105"/>
      <c r="B5" s="88" t="s">
        <v>746</v>
      </c>
      <c r="C5" s="17"/>
      <c r="D5" s="172"/>
      <c r="E5" s="98"/>
    </row>
    <row r="6" spans="1:9" s="96" customFormat="1" ht="20.100000000000001" customHeight="1" x14ac:dyDescent="0.25">
      <c r="A6" s="105"/>
      <c r="B6" s="82" t="s">
        <v>718</v>
      </c>
      <c r="C6" s="353"/>
      <c r="D6" t="s">
        <v>183</v>
      </c>
      <c r="E6" s="98"/>
    </row>
    <row r="7" spans="1:9" s="96" customFormat="1" ht="20.100000000000001" customHeight="1" x14ac:dyDescent="0.25">
      <c r="A7" s="105"/>
      <c r="B7" s="274" t="s">
        <v>720</v>
      </c>
      <c r="C7" s="410"/>
      <c r="D7" s="172"/>
      <c r="E7" s="98"/>
    </row>
    <row r="8" spans="1:9" s="96" customFormat="1" ht="20.100000000000001" customHeight="1" x14ac:dyDescent="0.25">
      <c r="A8" s="105"/>
      <c r="B8" s="274" t="s">
        <v>719</v>
      </c>
      <c r="C8" s="14"/>
      <c r="D8" s="172"/>
      <c r="E8" s="98"/>
    </row>
    <row r="9" spans="1:9" s="96" customFormat="1" ht="20.100000000000001" customHeight="1" x14ac:dyDescent="0.25">
      <c r="A9" s="105"/>
      <c r="B9" s="274" t="s">
        <v>721</v>
      </c>
      <c r="C9" s="411"/>
      <c r="D9" s="172"/>
      <c r="E9" s="98"/>
    </row>
    <row r="10" spans="1:9" s="96" customFormat="1" ht="20.100000000000001" customHeight="1" x14ac:dyDescent="0.25">
      <c r="A10" s="105"/>
      <c r="B10" s="88" t="s">
        <v>489</v>
      </c>
      <c r="C10" s="411"/>
      <c r="D10" s="172"/>
      <c r="E10" s="98"/>
    </row>
    <row r="11" spans="1:9" s="96" customFormat="1" ht="20.100000000000001" customHeight="1" x14ac:dyDescent="0.25">
      <c r="A11" s="105"/>
      <c r="B11" s="88" t="s">
        <v>490</v>
      </c>
      <c r="C11" s="411"/>
      <c r="D11" s="172"/>
      <c r="E11" s="98"/>
    </row>
    <row r="12" spans="1:9" s="96" customFormat="1" ht="20.100000000000001" customHeight="1" x14ac:dyDescent="0.25">
      <c r="A12" s="105"/>
      <c r="B12" s="88" t="s">
        <v>491</v>
      </c>
      <c r="C12" s="354"/>
      <c r="D12" s="172"/>
      <c r="E12" s="140"/>
    </row>
    <row r="13" spans="1:9" s="96" customFormat="1" ht="20.100000000000001" customHeight="1" x14ac:dyDescent="0.25">
      <c r="A13" s="105"/>
      <c r="B13" s="88" t="s">
        <v>492</v>
      </c>
      <c r="C13" s="354"/>
      <c r="D13" s="172"/>
      <c r="E13" s="140"/>
    </row>
    <row r="14" spans="1:9" s="96" customFormat="1" ht="20.100000000000001" customHeight="1" x14ac:dyDescent="0.25">
      <c r="A14" s="105"/>
      <c r="B14" s="88" t="s">
        <v>493</v>
      </c>
      <c r="C14" s="476"/>
      <c r="D14" s="256"/>
      <c r="E14" s="140"/>
    </row>
    <row r="15" spans="1:9" s="96" customFormat="1" ht="20.100000000000001" customHeight="1" x14ac:dyDescent="0.25">
      <c r="A15" s="105"/>
      <c r="B15" s="90" t="s">
        <v>494</v>
      </c>
      <c r="C15" s="17"/>
      <c r="D15" s="172"/>
      <c r="E15" s="140"/>
    </row>
    <row r="16" spans="1:9" s="96" customFormat="1" x14ac:dyDescent="0.25">
      <c r="A16" s="95"/>
      <c r="C16" s="120"/>
      <c r="D16" s="172"/>
      <c r="E16" s="140"/>
      <c r="F16" s="140"/>
      <c r="G16" s="140"/>
    </row>
    <row r="17" spans="1:7" s="270" customFormat="1" x14ac:dyDescent="0.25">
      <c r="A17" s="273"/>
      <c r="B17" s="159" t="s">
        <v>495</v>
      </c>
      <c r="C17" s="379" t="s">
        <v>481</v>
      </c>
      <c r="D17" s="172"/>
    </row>
    <row r="18" spans="1:7" s="96" customFormat="1" ht="20.100000000000001" customHeight="1" x14ac:dyDescent="0.25">
      <c r="A18" s="105"/>
      <c r="B18" s="124" t="s">
        <v>727</v>
      </c>
      <c r="C18" s="353"/>
      <c r="D18" s="119" t="s">
        <v>183</v>
      </c>
      <c r="E18" s="140"/>
      <c r="F18" s="270"/>
      <c r="G18" s="270"/>
    </row>
    <row r="19" spans="1:7" s="96" customFormat="1" ht="20.100000000000001" customHeight="1" x14ac:dyDescent="0.25">
      <c r="A19" s="105"/>
      <c r="B19" s="121" t="s">
        <v>496</v>
      </c>
      <c r="C19" s="14"/>
      <c r="D19" s="271"/>
      <c r="E19" s="140"/>
      <c r="F19"/>
      <c r="G19"/>
    </row>
    <row r="20" spans="1:7" s="96" customFormat="1" ht="20.100000000000001" customHeight="1" x14ac:dyDescent="0.25">
      <c r="A20" s="105"/>
      <c r="B20" s="121" t="s">
        <v>497</v>
      </c>
      <c r="C20" s="60"/>
      <c r="D20" s="271"/>
      <c r="E20" s="140"/>
    </row>
    <row r="21" spans="1:7" s="96" customFormat="1" ht="20.100000000000001" customHeight="1" x14ac:dyDescent="0.25">
      <c r="A21" s="105"/>
      <c r="B21" s="121" t="s">
        <v>498</v>
      </c>
      <c r="C21" s="355"/>
      <c r="D21" s="272"/>
      <c r="E21" s="140"/>
    </row>
    <row r="22" spans="1:7" s="96" customFormat="1" ht="20.100000000000001" customHeight="1" x14ac:dyDescent="0.25">
      <c r="A22" s="105"/>
      <c r="B22" s="121" t="s">
        <v>499</v>
      </c>
      <c r="C22" s="60"/>
      <c r="D22" s="204"/>
      <c r="E22" s="140"/>
    </row>
    <row r="23" spans="1:7" s="96" customFormat="1" ht="29.45" customHeight="1" x14ac:dyDescent="0.25">
      <c r="A23" s="105"/>
      <c r="B23" s="125" t="s">
        <v>706</v>
      </c>
      <c r="C23" s="353"/>
      <c r="D23" s="119" t="s">
        <v>183</v>
      </c>
      <c r="E23" s="140"/>
    </row>
    <row r="24" spans="1:7" s="96" customFormat="1" ht="20.100000000000001" customHeight="1" x14ac:dyDescent="0.25">
      <c r="A24" s="105"/>
      <c r="B24" s="121" t="s">
        <v>690</v>
      </c>
      <c r="C24" s="356"/>
      <c r="D24" s="272"/>
      <c r="E24" s="140"/>
    </row>
    <row r="25" spans="1:7" s="96" customFormat="1" ht="20.100000000000001" customHeight="1" x14ac:dyDescent="0.25">
      <c r="A25" s="105"/>
      <c r="B25" s="121" t="s">
        <v>701</v>
      </c>
      <c r="C25" s="353"/>
      <c r="D25" s="119" t="s">
        <v>183</v>
      </c>
      <c r="E25" s="140"/>
    </row>
    <row r="26" spans="1:7" s="96" customFormat="1" ht="20.100000000000001" customHeight="1" x14ac:dyDescent="0.25">
      <c r="A26" s="105"/>
      <c r="B26" s="121" t="s">
        <v>689</v>
      </c>
      <c r="C26" s="356"/>
      <c r="D26" s="272"/>
      <c r="E26" s="140"/>
    </row>
    <row r="27" spans="1:7" s="192" customFormat="1" ht="20.100000000000001" customHeight="1" x14ac:dyDescent="0.2">
      <c r="A27" s="105"/>
      <c r="B27" s="117" t="s">
        <v>500</v>
      </c>
      <c r="C27" s="76"/>
      <c r="D27" s="272"/>
      <c r="E27" s="193"/>
    </row>
    <row r="28" spans="1:7" s="96" customFormat="1" ht="15.75" x14ac:dyDescent="0.25">
      <c r="A28" s="105"/>
      <c r="B28" s="268"/>
      <c r="C28" s="259"/>
      <c r="D28" s="269"/>
      <c r="E28" s="140"/>
    </row>
    <row r="29" spans="1:7" s="96" customFormat="1" x14ac:dyDescent="0.25">
      <c r="A29" s="105"/>
      <c r="B29" s="86" t="s">
        <v>501</v>
      </c>
      <c r="C29" s="379" t="s">
        <v>481</v>
      </c>
      <c r="D29" s="269"/>
      <c r="E29" s="140"/>
    </row>
    <row r="30" spans="1:7" s="96" customFormat="1" ht="20.100000000000001" customHeight="1" x14ac:dyDescent="0.25">
      <c r="A30" s="95"/>
      <c r="B30" s="88" t="s">
        <v>502</v>
      </c>
      <c r="C30" s="6"/>
      <c r="D30" s="267"/>
      <c r="E30" s="140"/>
    </row>
    <row r="31" spans="1:7" s="96" customFormat="1" ht="20.100000000000001" customHeight="1" x14ac:dyDescent="0.25">
      <c r="A31" s="105"/>
      <c r="B31" s="88" t="s">
        <v>503</v>
      </c>
      <c r="C31" s="6"/>
      <c r="D31" s="267"/>
      <c r="E31" s="140"/>
    </row>
    <row r="32" spans="1:7" s="254" customFormat="1" ht="20.100000000000001" customHeight="1" x14ac:dyDescent="0.2">
      <c r="A32" s="253"/>
      <c r="B32" s="88" t="s">
        <v>504</v>
      </c>
      <c r="C32" s="8"/>
      <c r="D32" s="164"/>
      <c r="E32" s="253"/>
    </row>
    <row r="33" spans="1:5" s="254" customFormat="1" ht="20.100000000000001" customHeight="1" x14ac:dyDescent="0.2">
      <c r="A33" s="253"/>
      <c r="B33" s="90" t="s">
        <v>505</v>
      </c>
      <c r="C33" s="357"/>
      <c r="D33" s="164"/>
      <c r="E33" s="253"/>
    </row>
    <row r="34" spans="1:5" s="254" customFormat="1" ht="15.75" x14ac:dyDescent="0.25">
      <c r="A34" s="252"/>
      <c r="B34" s="140"/>
      <c r="C34" s="358"/>
      <c r="D34" s="164"/>
      <c r="E34" s="253"/>
    </row>
    <row r="35" spans="1:5" s="96" customFormat="1" ht="15.75" x14ac:dyDescent="0.25">
      <c r="A35" s="95"/>
      <c r="B35" s="255"/>
      <c r="C35" s="255"/>
      <c r="D35" s="256"/>
      <c r="E35" s="140"/>
    </row>
    <row r="36" spans="1:5" s="96" customFormat="1" ht="15.75" x14ac:dyDescent="0.25">
      <c r="A36" s="257"/>
      <c r="B36" s="258"/>
      <c r="C36" s="359"/>
      <c r="D36" s="255"/>
      <c r="E36" s="140"/>
    </row>
    <row r="37" spans="1:5" s="96" customFormat="1" ht="15.75" x14ac:dyDescent="0.25">
      <c r="A37" s="257"/>
      <c r="C37" s="120"/>
      <c r="D37" s="258"/>
      <c r="E37" s="140"/>
    </row>
    <row r="38" spans="1:5" s="96" customFormat="1" ht="15.75" x14ac:dyDescent="0.25">
      <c r="A38" s="257"/>
      <c r="B38" s="176"/>
      <c r="C38" s="135"/>
      <c r="D38" s="259"/>
      <c r="E38" s="140"/>
    </row>
    <row r="39" spans="1:5" s="176" customFormat="1" x14ac:dyDescent="0.2">
      <c r="A39" s="260"/>
      <c r="C39" s="135"/>
      <c r="D39" s="261"/>
    </row>
    <row r="40" spans="1:5" s="176" customFormat="1" x14ac:dyDescent="0.2">
      <c r="A40" s="260"/>
      <c r="C40" s="135"/>
      <c r="D40" s="261"/>
    </row>
    <row r="41" spans="1:5" s="176" customFormat="1" x14ac:dyDescent="0.2">
      <c r="A41" s="260"/>
      <c r="C41" s="135"/>
      <c r="D41" s="261"/>
    </row>
    <row r="42" spans="1:5" s="176" customFormat="1" x14ac:dyDescent="0.2">
      <c r="A42" s="260"/>
      <c r="C42" s="135"/>
      <c r="D42" s="261"/>
    </row>
    <row r="43" spans="1:5" s="176" customFormat="1" ht="15.75" x14ac:dyDescent="0.25">
      <c r="A43" s="260"/>
      <c r="B43" s="140"/>
      <c r="C43" s="223"/>
      <c r="D43" s="261"/>
    </row>
    <row r="44" spans="1:5" s="96" customFormat="1" ht="15.75" x14ac:dyDescent="0.25">
      <c r="A44" s="95"/>
      <c r="B44" s="262"/>
      <c r="C44" s="360"/>
      <c r="D44" s="256"/>
      <c r="E44" s="140"/>
    </row>
    <row r="45" spans="1:5" s="96" customFormat="1" ht="15.75" x14ac:dyDescent="0.25">
      <c r="A45" s="257"/>
      <c r="B45" s="258"/>
      <c r="C45" s="359"/>
      <c r="D45" s="262"/>
      <c r="E45" s="140"/>
    </row>
    <row r="46" spans="1:5" s="96" customFormat="1" ht="15.75" x14ac:dyDescent="0.25">
      <c r="A46" s="257"/>
      <c r="B46" s="258"/>
      <c r="C46" s="359"/>
      <c r="D46" s="258"/>
      <c r="E46" s="140"/>
    </row>
    <row r="47" spans="1:5" s="96" customFormat="1" ht="15.75" x14ac:dyDescent="0.25">
      <c r="A47" s="257"/>
      <c r="B47" s="258"/>
      <c r="C47" s="359"/>
      <c r="D47" s="259"/>
      <c r="E47" s="140"/>
    </row>
    <row r="48" spans="1:5" s="176" customFormat="1" x14ac:dyDescent="0.2">
      <c r="A48" s="260"/>
      <c r="B48" s="258"/>
      <c r="C48" s="359"/>
      <c r="D48" s="261"/>
    </row>
    <row r="49" spans="1:6" s="176" customFormat="1" x14ac:dyDescent="0.2">
      <c r="A49" s="260"/>
      <c r="B49" s="258"/>
      <c r="C49" s="359"/>
      <c r="D49" s="261"/>
    </row>
    <row r="50" spans="1:6" s="176" customFormat="1" x14ac:dyDescent="0.2">
      <c r="A50" s="260"/>
      <c r="B50" s="258"/>
      <c r="C50" s="359"/>
      <c r="D50" s="261"/>
    </row>
    <row r="51" spans="1:6" s="176" customFormat="1" x14ac:dyDescent="0.2">
      <c r="A51" s="260"/>
      <c r="B51" s="258"/>
      <c r="C51" s="359"/>
      <c r="D51" s="261"/>
    </row>
    <row r="52" spans="1:6" s="176" customFormat="1" ht="15.75" x14ac:dyDescent="0.25">
      <c r="A52" s="260"/>
      <c r="B52" s="140"/>
      <c r="C52" s="223"/>
      <c r="D52" s="261"/>
    </row>
    <row r="53" spans="1:6" s="96" customFormat="1" x14ac:dyDescent="0.25">
      <c r="A53" s="95"/>
      <c r="B53" s="107"/>
      <c r="C53" s="120"/>
      <c r="D53" s="256"/>
      <c r="E53" s="140"/>
    </row>
    <row r="54" spans="1:6" s="107" customFormat="1" ht="15.75" x14ac:dyDescent="0.25">
      <c r="A54" s="105"/>
      <c r="C54" s="120"/>
      <c r="E54" s="164"/>
      <c r="F54" s="96"/>
    </row>
    <row r="55" spans="1:6" s="107" customFormat="1" ht="15.75" x14ac:dyDescent="0.25">
      <c r="A55" s="164"/>
      <c r="B55" s="263"/>
      <c r="C55" s="152"/>
      <c r="E55" s="264"/>
      <c r="F55" s="96"/>
    </row>
    <row r="56" spans="1:6" x14ac:dyDescent="0.25">
      <c r="A56" s="106"/>
      <c r="E56" s="140"/>
    </row>
    <row r="63" spans="1:6" x14ac:dyDescent="0.25">
      <c r="A63" s="265"/>
    </row>
    <row r="64" spans="1:6" x14ac:dyDescent="0.25">
      <c r="A64" s="266"/>
    </row>
    <row r="78" spans="1:9" s="106" customFormat="1" x14ac:dyDescent="0.25">
      <c r="A78" s="107"/>
      <c r="B78" s="140"/>
      <c r="C78" s="152"/>
      <c r="D78" s="140"/>
      <c r="E78" s="96"/>
      <c r="F78" s="140"/>
      <c r="G78" s="140"/>
      <c r="H78" s="140"/>
      <c r="I78" s="140"/>
    </row>
    <row r="79" spans="1:9" s="106" customFormat="1" x14ac:dyDescent="0.25">
      <c r="A79" s="107"/>
      <c r="B79" s="140"/>
      <c r="C79" s="152"/>
      <c r="D79" s="140"/>
      <c r="E79" s="96"/>
      <c r="F79" s="140"/>
      <c r="G79" s="140"/>
      <c r="H79" s="140"/>
      <c r="I79" s="140"/>
    </row>
    <row r="80" spans="1:9" s="106" customFormat="1" x14ac:dyDescent="0.25">
      <c r="A80" s="107"/>
      <c r="B80" s="140"/>
      <c r="C80" s="152"/>
      <c r="D80" s="140"/>
      <c r="E80" s="96"/>
      <c r="F80" s="140"/>
      <c r="G80" s="140"/>
      <c r="H80" s="140"/>
      <c r="I80" s="140"/>
    </row>
    <row r="81" spans="1:9" s="106" customFormat="1" x14ac:dyDescent="0.25">
      <c r="A81" s="107"/>
      <c r="B81" s="140"/>
      <c r="C81" s="152"/>
      <c r="D81" s="140"/>
      <c r="E81" s="96"/>
      <c r="F81" s="140"/>
      <c r="G81" s="140"/>
      <c r="H81" s="140"/>
      <c r="I81" s="140"/>
    </row>
    <row r="82" spans="1:9" s="106" customFormat="1" x14ac:dyDescent="0.25">
      <c r="A82" s="107"/>
      <c r="B82" s="140"/>
      <c r="C82" s="152"/>
      <c r="D82" s="140"/>
      <c r="E82" s="96"/>
      <c r="F82" s="140"/>
      <c r="G82" s="140"/>
      <c r="H82" s="140"/>
      <c r="I82" s="140"/>
    </row>
    <row r="83" spans="1:9" s="106" customFormat="1" x14ac:dyDescent="0.25">
      <c r="A83" s="107"/>
      <c r="B83" s="140"/>
      <c r="C83" s="152"/>
      <c r="D83" s="140"/>
      <c r="E83" s="96"/>
      <c r="F83" s="140"/>
      <c r="G83" s="140"/>
      <c r="H83" s="140"/>
      <c r="I83" s="140"/>
    </row>
    <row r="84" spans="1:9" s="106" customFormat="1" x14ac:dyDescent="0.25">
      <c r="A84" s="107"/>
      <c r="B84" s="140"/>
      <c r="C84" s="152"/>
      <c r="D84" s="140"/>
      <c r="E84" s="96"/>
      <c r="F84" s="140"/>
      <c r="G84" s="140"/>
      <c r="H84" s="140"/>
      <c r="I84" s="140"/>
    </row>
    <row r="85" spans="1:9" s="106" customFormat="1" x14ac:dyDescent="0.25">
      <c r="A85" s="107"/>
      <c r="B85" s="140"/>
      <c r="C85" s="152"/>
      <c r="D85" s="140"/>
      <c r="E85" s="96"/>
      <c r="F85" s="140"/>
      <c r="G85" s="140"/>
      <c r="H85" s="140"/>
      <c r="I85" s="140"/>
    </row>
    <row r="86" spans="1:9" s="106" customFormat="1" x14ac:dyDescent="0.25">
      <c r="A86" s="107"/>
      <c r="B86" s="140"/>
      <c r="C86" s="152"/>
      <c r="D86" s="140"/>
      <c r="E86" s="96"/>
      <c r="F86" s="140"/>
      <c r="G86" s="140"/>
      <c r="H86" s="140"/>
      <c r="I86" s="140"/>
    </row>
    <row r="87" spans="1:9" s="106" customFormat="1" x14ac:dyDescent="0.25">
      <c r="A87" s="107"/>
      <c r="B87" s="140"/>
      <c r="C87" s="152"/>
      <c r="D87" s="140"/>
      <c r="E87" s="96"/>
      <c r="F87" s="140"/>
      <c r="G87" s="140"/>
      <c r="H87" s="140"/>
      <c r="I87" s="140"/>
    </row>
    <row r="88" spans="1:9" s="106" customFormat="1" x14ac:dyDescent="0.25">
      <c r="A88" s="107"/>
      <c r="B88" s="140"/>
      <c r="C88" s="152"/>
      <c r="D88" s="140"/>
      <c r="E88" s="96"/>
      <c r="F88" s="140"/>
      <c r="G88" s="140"/>
      <c r="H88" s="140"/>
      <c r="I88" s="140"/>
    </row>
    <row r="89" spans="1:9" s="106" customFormat="1" x14ac:dyDescent="0.25">
      <c r="A89" s="107"/>
      <c r="B89" s="140"/>
      <c r="C89" s="152"/>
      <c r="D89" s="140"/>
      <c r="E89" s="96"/>
      <c r="F89" s="140"/>
      <c r="G89" s="140"/>
      <c r="H89" s="140"/>
      <c r="I89" s="140"/>
    </row>
    <row r="90" spans="1:9" s="106" customFormat="1" x14ac:dyDescent="0.25">
      <c r="A90" s="107"/>
      <c r="B90" s="140"/>
      <c r="C90" s="152"/>
      <c r="D90" s="140"/>
      <c r="E90" s="96"/>
      <c r="F90" s="140"/>
      <c r="G90" s="140"/>
      <c r="H90" s="140"/>
      <c r="I90" s="140"/>
    </row>
    <row r="91" spans="1:9" s="106" customFormat="1" x14ac:dyDescent="0.25">
      <c r="A91" s="107"/>
      <c r="B91" s="140"/>
      <c r="C91" s="152"/>
      <c r="D91" s="140"/>
      <c r="E91" s="96"/>
      <c r="F91" s="140"/>
      <c r="G91" s="140"/>
      <c r="H91" s="140"/>
      <c r="I91" s="140"/>
    </row>
    <row r="92" spans="1:9" s="106" customFormat="1" x14ac:dyDescent="0.25">
      <c r="A92" s="107"/>
      <c r="B92" s="140"/>
      <c r="C92" s="152"/>
      <c r="D92" s="140"/>
      <c r="E92" s="96"/>
      <c r="F92" s="140"/>
      <c r="G92" s="140"/>
      <c r="H92" s="140"/>
      <c r="I92" s="140"/>
    </row>
    <row r="93" spans="1:9" s="106" customFormat="1" x14ac:dyDescent="0.25">
      <c r="A93" s="107"/>
      <c r="B93" s="140"/>
      <c r="C93" s="152"/>
      <c r="D93" s="140"/>
      <c r="E93" s="96"/>
      <c r="F93" s="140"/>
      <c r="G93" s="140"/>
      <c r="H93" s="140"/>
      <c r="I93" s="140"/>
    </row>
    <row r="94" spans="1:9" s="106" customFormat="1" x14ac:dyDescent="0.25">
      <c r="A94" s="107"/>
      <c r="B94" s="140"/>
      <c r="C94" s="152"/>
      <c r="D94" s="140"/>
      <c r="E94" s="96"/>
      <c r="F94" s="140"/>
      <c r="G94" s="140"/>
      <c r="H94" s="140"/>
      <c r="I94" s="140"/>
    </row>
    <row r="95" spans="1:9" s="106" customFormat="1" x14ac:dyDescent="0.25">
      <c r="A95" s="107"/>
      <c r="B95" s="140"/>
      <c r="C95" s="152"/>
      <c r="D95" s="140"/>
      <c r="E95" s="96"/>
      <c r="F95" s="140"/>
      <c r="G95" s="140"/>
      <c r="H95" s="140"/>
      <c r="I95" s="140"/>
    </row>
    <row r="96" spans="1:9" s="106" customFormat="1" x14ac:dyDescent="0.25">
      <c r="A96" s="107"/>
      <c r="B96" s="140"/>
      <c r="C96" s="152"/>
      <c r="D96" s="140"/>
      <c r="E96" s="96"/>
      <c r="F96" s="140"/>
      <c r="G96" s="140"/>
      <c r="H96" s="140"/>
      <c r="I96" s="140"/>
    </row>
    <row r="97" spans="1:9" s="106" customFormat="1" x14ac:dyDescent="0.25">
      <c r="A97" s="107"/>
      <c r="B97" s="140"/>
      <c r="C97" s="152"/>
      <c r="D97" s="140"/>
      <c r="E97" s="96"/>
      <c r="F97" s="140"/>
      <c r="G97" s="140"/>
      <c r="H97" s="140"/>
      <c r="I97" s="140"/>
    </row>
    <row r="98" spans="1:9" s="106" customFormat="1" x14ac:dyDescent="0.25">
      <c r="A98" s="107"/>
      <c r="B98" s="140"/>
      <c r="C98" s="152"/>
      <c r="D98" s="140"/>
      <c r="E98" s="96"/>
      <c r="F98" s="140"/>
      <c r="G98" s="140"/>
      <c r="H98" s="140"/>
      <c r="I98" s="140"/>
    </row>
    <row r="99" spans="1:9" s="106" customFormat="1" x14ac:dyDescent="0.25">
      <c r="A99" s="107"/>
      <c r="B99" s="140"/>
      <c r="C99" s="152"/>
      <c r="D99" s="140"/>
      <c r="E99" s="96"/>
      <c r="F99" s="140"/>
      <c r="G99" s="140"/>
      <c r="H99" s="140"/>
      <c r="I99" s="140"/>
    </row>
    <row r="100" spans="1:9" s="106" customFormat="1" x14ac:dyDescent="0.25">
      <c r="A100" s="107"/>
      <c r="B100" s="140"/>
      <c r="C100" s="152"/>
      <c r="D100" s="140"/>
      <c r="E100" s="96"/>
      <c r="F100" s="140"/>
      <c r="G100" s="140"/>
      <c r="H100" s="140"/>
      <c r="I100" s="140"/>
    </row>
    <row r="101" spans="1:9" s="106" customFormat="1" x14ac:dyDescent="0.25">
      <c r="A101" s="107"/>
      <c r="B101" s="140"/>
      <c r="C101" s="152"/>
      <c r="D101" s="140"/>
      <c r="E101" s="96"/>
      <c r="F101" s="140"/>
      <c r="G101" s="140"/>
      <c r="H101" s="140"/>
      <c r="I101" s="140"/>
    </row>
    <row r="102" spans="1:9" s="106" customFormat="1" x14ac:dyDescent="0.25">
      <c r="A102" s="107"/>
      <c r="B102" s="140"/>
      <c r="C102" s="152"/>
      <c r="D102" s="140"/>
      <c r="E102" s="96"/>
      <c r="F102" s="140"/>
      <c r="G102" s="140"/>
      <c r="H102" s="140"/>
      <c r="I102" s="140"/>
    </row>
    <row r="103" spans="1:9" s="106" customFormat="1" x14ac:dyDescent="0.25">
      <c r="A103" s="107"/>
      <c r="B103" s="140"/>
      <c r="C103" s="152"/>
      <c r="D103" s="140"/>
      <c r="E103" s="96"/>
      <c r="F103" s="140"/>
      <c r="G103" s="140"/>
      <c r="H103" s="140"/>
      <c r="I103" s="140"/>
    </row>
    <row r="104" spans="1:9" s="106" customFormat="1" x14ac:dyDescent="0.25">
      <c r="A104" s="107"/>
      <c r="B104" s="140"/>
      <c r="C104" s="152"/>
      <c r="D104" s="140"/>
      <c r="E104" s="96"/>
      <c r="F104" s="140"/>
      <c r="G104" s="140"/>
      <c r="H104" s="140"/>
      <c r="I104" s="140"/>
    </row>
    <row r="105" spans="1:9" s="106" customFormat="1" x14ac:dyDescent="0.25">
      <c r="A105" s="107"/>
      <c r="B105" s="140"/>
      <c r="C105" s="152"/>
      <c r="D105" s="140"/>
      <c r="E105" s="96"/>
      <c r="F105" s="140"/>
      <c r="G105" s="140"/>
      <c r="H105" s="140"/>
      <c r="I105" s="140"/>
    </row>
    <row r="106" spans="1:9" s="106" customFormat="1" x14ac:dyDescent="0.25">
      <c r="A106" s="107"/>
      <c r="B106" s="140"/>
      <c r="C106" s="152"/>
      <c r="D106" s="140"/>
      <c r="E106" s="96"/>
      <c r="F106" s="140"/>
      <c r="G106" s="140"/>
      <c r="H106" s="140"/>
      <c r="I106" s="140"/>
    </row>
    <row r="107" spans="1:9" s="106" customFormat="1" x14ac:dyDescent="0.25">
      <c r="A107" s="107"/>
      <c r="B107" s="140"/>
      <c r="C107" s="152"/>
      <c r="D107" s="140"/>
      <c r="E107" s="96"/>
      <c r="F107" s="140"/>
      <c r="G107" s="140"/>
      <c r="H107" s="140"/>
      <c r="I107" s="140"/>
    </row>
    <row r="108" spans="1:9" s="106" customFormat="1" x14ac:dyDescent="0.25">
      <c r="A108" s="107"/>
      <c r="B108" s="140"/>
      <c r="C108" s="152"/>
      <c r="D108" s="140"/>
      <c r="E108" s="96"/>
      <c r="F108" s="140"/>
      <c r="G108" s="140"/>
      <c r="H108" s="140"/>
      <c r="I108" s="140"/>
    </row>
    <row r="109" spans="1:9" s="106" customFormat="1" x14ac:dyDescent="0.25">
      <c r="A109" s="107"/>
      <c r="B109" s="140"/>
      <c r="C109" s="152"/>
      <c r="D109" s="140"/>
      <c r="E109" s="96"/>
      <c r="F109" s="140"/>
      <c r="G109" s="140"/>
      <c r="H109" s="140"/>
      <c r="I109" s="140"/>
    </row>
    <row r="110" spans="1:9" s="106" customFormat="1" x14ac:dyDescent="0.25">
      <c r="A110" s="107"/>
      <c r="B110" s="140"/>
      <c r="C110" s="152"/>
      <c r="D110" s="140"/>
      <c r="E110" s="96"/>
      <c r="F110" s="140"/>
      <c r="G110" s="140"/>
      <c r="H110" s="140"/>
      <c r="I110" s="140"/>
    </row>
    <row r="111" spans="1:9" s="106" customFormat="1" x14ac:dyDescent="0.25">
      <c r="A111" s="107"/>
      <c r="B111" s="140"/>
      <c r="C111" s="152"/>
      <c r="D111" s="140"/>
      <c r="E111" s="96"/>
      <c r="F111" s="140"/>
      <c r="G111" s="140"/>
      <c r="H111" s="140"/>
      <c r="I111" s="140"/>
    </row>
    <row r="112" spans="1:9" s="106" customFormat="1" x14ac:dyDescent="0.25">
      <c r="A112" s="107"/>
      <c r="B112" s="140"/>
      <c r="C112" s="152"/>
      <c r="D112" s="140"/>
      <c r="E112" s="96"/>
      <c r="F112" s="140"/>
      <c r="G112" s="140"/>
      <c r="H112" s="140"/>
      <c r="I112" s="140"/>
    </row>
    <row r="113" spans="1:9" s="106" customFormat="1" x14ac:dyDescent="0.25">
      <c r="A113" s="107"/>
      <c r="B113" s="140"/>
      <c r="C113" s="152"/>
      <c r="D113" s="140"/>
      <c r="E113" s="96"/>
      <c r="F113" s="140"/>
      <c r="G113" s="140"/>
      <c r="H113" s="140"/>
      <c r="I113" s="140"/>
    </row>
    <row r="114" spans="1:9" s="106" customFormat="1" x14ac:dyDescent="0.25">
      <c r="A114" s="107"/>
      <c r="B114" s="140"/>
      <c r="C114" s="152"/>
      <c r="D114" s="140"/>
      <c r="E114" s="96"/>
      <c r="F114" s="140"/>
      <c r="G114" s="140"/>
      <c r="H114" s="140"/>
      <c r="I114" s="140"/>
    </row>
    <row r="115" spans="1:9" s="106" customFormat="1" x14ac:dyDescent="0.25">
      <c r="A115" s="107"/>
      <c r="B115" s="140"/>
      <c r="C115" s="152"/>
      <c r="D115" s="140"/>
      <c r="E115" s="96"/>
      <c r="F115" s="140"/>
      <c r="G115" s="140"/>
      <c r="H115" s="140"/>
      <c r="I115" s="140"/>
    </row>
    <row r="116" spans="1:9" s="106" customFormat="1" x14ac:dyDescent="0.25">
      <c r="A116" s="107"/>
      <c r="B116" s="140"/>
      <c r="C116" s="152"/>
      <c r="D116" s="140"/>
      <c r="E116" s="96"/>
      <c r="F116" s="140"/>
      <c r="G116" s="140"/>
      <c r="H116" s="140"/>
      <c r="I116" s="140"/>
    </row>
    <row r="117" spans="1:9" s="106" customFormat="1" x14ac:dyDescent="0.25">
      <c r="A117" s="107"/>
      <c r="B117" s="140"/>
      <c r="C117" s="152"/>
      <c r="D117" s="140"/>
      <c r="E117" s="96"/>
      <c r="F117" s="140"/>
      <c r="G117" s="140"/>
      <c r="H117" s="140"/>
      <c r="I117" s="140"/>
    </row>
    <row r="118" spans="1:9" s="106" customFormat="1" x14ac:dyDescent="0.25">
      <c r="A118" s="107"/>
      <c r="B118" s="140"/>
      <c r="C118" s="152"/>
      <c r="D118" s="140"/>
      <c r="E118" s="96"/>
      <c r="F118" s="140"/>
      <c r="G118" s="140"/>
      <c r="H118" s="140"/>
      <c r="I118" s="140"/>
    </row>
    <row r="119" spans="1:9" s="106" customFormat="1" x14ac:dyDescent="0.25">
      <c r="A119" s="107"/>
      <c r="B119" s="140"/>
      <c r="C119" s="152"/>
      <c r="D119" s="140"/>
      <c r="E119" s="96"/>
      <c r="F119" s="140"/>
      <c r="G119" s="140"/>
      <c r="H119" s="140"/>
      <c r="I119" s="140"/>
    </row>
    <row r="120" spans="1:9" s="106" customFormat="1" x14ac:dyDescent="0.25">
      <c r="A120" s="107"/>
      <c r="B120" s="140"/>
      <c r="C120" s="152"/>
      <c r="D120" s="140"/>
      <c r="E120" s="96"/>
      <c r="F120" s="140"/>
      <c r="G120" s="140"/>
      <c r="H120" s="140"/>
      <c r="I120" s="140"/>
    </row>
    <row r="121" spans="1:9" s="106" customFormat="1" x14ac:dyDescent="0.25">
      <c r="A121" s="107"/>
      <c r="B121" s="140"/>
      <c r="C121" s="152"/>
      <c r="D121" s="140"/>
      <c r="E121" s="96"/>
      <c r="F121" s="140"/>
      <c r="G121" s="140"/>
      <c r="H121" s="140"/>
      <c r="I121" s="140"/>
    </row>
    <row r="122" spans="1:9" s="106" customFormat="1" x14ac:dyDescent="0.25">
      <c r="A122" s="107"/>
      <c r="B122" s="140"/>
      <c r="C122" s="152"/>
      <c r="D122" s="140"/>
      <c r="E122" s="96"/>
      <c r="F122" s="140"/>
      <c r="G122" s="140"/>
      <c r="H122" s="140"/>
      <c r="I122" s="140"/>
    </row>
    <row r="123" spans="1:9" s="106" customFormat="1" x14ac:dyDescent="0.25">
      <c r="A123" s="107"/>
      <c r="B123" s="140"/>
      <c r="C123" s="152"/>
      <c r="D123" s="140"/>
      <c r="E123" s="96"/>
      <c r="F123" s="140"/>
      <c r="G123" s="140"/>
      <c r="H123" s="140"/>
      <c r="I123" s="140"/>
    </row>
    <row r="124" spans="1:9" s="106" customFormat="1" x14ac:dyDescent="0.25">
      <c r="A124" s="107"/>
      <c r="B124" s="140"/>
      <c r="C124" s="152"/>
      <c r="D124" s="140"/>
      <c r="E124" s="96"/>
      <c r="F124" s="140"/>
      <c r="G124" s="140"/>
      <c r="H124" s="140"/>
      <c r="I124" s="140"/>
    </row>
    <row r="125" spans="1:9" s="106" customFormat="1" x14ac:dyDescent="0.25">
      <c r="A125" s="107"/>
      <c r="B125" s="140"/>
      <c r="C125" s="152"/>
      <c r="D125" s="140"/>
      <c r="E125" s="96"/>
      <c r="F125" s="140"/>
      <c r="G125" s="140"/>
      <c r="H125" s="140"/>
      <c r="I125" s="140"/>
    </row>
    <row r="126" spans="1:9" s="106" customFormat="1" x14ac:dyDescent="0.25">
      <c r="A126" s="107"/>
      <c r="B126" s="140"/>
      <c r="C126" s="152"/>
      <c r="D126" s="140"/>
      <c r="E126" s="96"/>
      <c r="F126" s="140"/>
      <c r="G126" s="140"/>
      <c r="H126" s="140"/>
      <c r="I126" s="140"/>
    </row>
    <row r="127" spans="1:9" s="106" customFormat="1" x14ac:dyDescent="0.25">
      <c r="A127" s="107"/>
      <c r="B127" s="140"/>
      <c r="C127" s="152"/>
      <c r="D127" s="140"/>
      <c r="E127" s="96"/>
      <c r="F127" s="140"/>
      <c r="G127" s="140"/>
      <c r="H127" s="140"/>
      <c r="I127" s="140"/>
    </row>
    <row r="128" spans="1:9" s="106" customFormat="1" x14ac:dyDescent="0.25">
      <c r="A128" s="107"/>
      <c r="B128" s="140"/>
      <c r="C128" s="152"/>
      <c r="D128" s="140"/>
      <c r="E128" s="96"/>
      <c r="F128" s="140"/>
      <c r="G128" s="140"/>
      <c r="H128" s="140"/>
      <c r="I128" s="140"/>
    </row>
    <row r="129" spans="1:9" s="106" customFormat="1" x14ac:dyDescent="0.25">
      <c r="A129" s="107"/>
      <c r="B129" s="140"/>
      <c r="C129" s="152"/>
      <c r="D129" s="140"/>
      <c r="E129" s="96"/>
      <c r="F129" s="140"/>
      <c r="G129" s="140"/>
      <c r="H129" s="140"/>
      <c r="I129" s="140"/>
    </row>
    <row r="130" spans="1:9" s="106" customFormat="1" x14ac:dyDescent="0.25">
      <c r="A130" s="107"/>
      <c r="B130" s="140"/>
      <c r="C130" s="152"/>
      <c r="D130" s="140"/>
      <c r="E130" s="96"/>
      <c r="F130" s="140"/>
      <c r="G130" s="140"/>
      <c r="H130" s="140"/>
      <c r="I130" s="140"/>
    </row>
    <row r="131" spans="1:9" s="106" customFormat="1" x14ac:dyDescent="0.25">
      <c r="A131" s="107"/>
      <c r="B131" s="140"/>
      <c r="C131" s="152"/>
      <c r="D131" s="140"/>
      <c r="E131" s="96"/>
      <c r="F131" s="140"/>
      <c r="G131" s="140"/>
      <c r="H131" s="140"/>
      <c r="I131" s="140"/>
    </row>
    <row r="132" spans="1:9" s="106" customFormat="1" x14ac:dyDescent="0.25">
      <c r="A132" s="107"/>
      <c r="B132" s="140"/>
      <c r="C132" s="152"/>
      <c r="D132" s="140"/>
      <c r="E132" s="96"/>
      <c r="F132" s="140"/>
      <c r="G132" s="140"/>
      <c r="H132" s="140"/>
      <c r="I132" s="140"/>
    </row>
    <row r="133" spans="1:9" s="106" customFormat="1" x14ac:dyDescent="0.25">
      <c r="A133" s="107"/>
      <c r="B133" s="140"/>
      <c r="C133" s="152"/>
      <c r="D133" s="140"/>
      <c r="E133" s="96"/>
      <c r="F133" s="140"/>
      <c r="G133" s="140"/>
      <c r="H133" s="140"/>
      <c r="I133" s="140"/>
    </row>
    <row r="134" spans="1:9" s="106" customFormat="1" x14ac:dyDescent="0.25">
      <c r="A134" s="107"/>
      <c r="B134" s="140"/>
      <c r="C134" s="152"/>
      <c r="D134" s="140"/>
      <c r="E134" s="96"/>
      <c r="F134" s="140"/>
      <c r="G134" s="140"/>
      <c r="H134" s="140"/>
      <c r="I134" s="140"/>
    </row>
    <row r="135" spans="1:9" s="106" customFormat="1" x14ac:dyDescent="0.25">
      <c r="A135" s="107"/>
      <c r="B135" s="140"/>
      <c r="C135" s="152"/>
      <c r="D135" s="140"/>
      <c r="E135" s="96"/>
      <c r="F135" s="140"/>
      <c r="G135" s="140"/>
      <c r="H135" s="140"/>
      <c r="I135" s="140"/>
    </row>
    <row r="136" spans="1:9" s="106" customFormat="1" x14ac:dyDescent="0.25">
      <c r="A136" s="107"/>
      <c r="B136" s="140"/>
      <c r="C136" s="152"/>
      <c r="D136" s="140"/>
      <c r="E136" s="96"/>
      <c r="F136" s="140"/>
      <c r="G136" s="140"/>
      <c r="H136" s="140"/>
      <c r="I136" s="140"/>
    </row>
    <row r="137" spans="1:9" s="106" customFormat="1" x14ac:dyDescent="0.25">
      <c r="A137" s="107"/>
      <c r="B137" s="140"/>
      <c r="C137" s="152"/>
      <c r="D137" s="140"/>
      <c r="E137" s="96"/>
      <c r="F137" s="140"/>
      <c r="G137" s="140"/>
      <c r="H137" s="140"/>
      <c r="I137" s="140"/>
    </row>
    <row r="138" spans="1:9" s="106" customFormat="1" x14ac:dyDescent="0.25">
      <c r="A138" s="107"/>
      <c r="B138" s="140"/>
      <c r="C138" s="152"/>
      <c r="D138" s="140"/>
      <c r="E138" s="96"/>
      <c r="F138" s="140"/>
      <c r="G138" s="140"/>
      <c r="H138" s="140"/>
      <c r="I138" s="140"/>
    </row>
    <row r="139" spans="1:9" s="106" customFormat="1" x14ac:dyDescent="0.25">
      <c r="A139" s="107"/>
      <c r="B139" s="140"/>
      <c r="C139" s="152"/>
      <c r="D139" s="140"/>
      <c r="E139" s="96"/>
      <c r="F139" s="140"/>
      <c r="G139" s="140"/>
      <c r="H139" s="140"/>
      <c r="I139" s="140"/>
    </row>
    <row r="140" spans="1:9" s="106" customFormat="1" x14ac:dyDescent="0.25">
      <c r="A140" s="107"/>
      <c r="B140" s="140"/>
      <c r="C140" s="152"/>
      <c r="D140" s="140"/>
      <c r="E140" s="96"/>
      <c r="F140" s="140"/>
      <c r="G140" s="140"/>
      <c r="H140" s="140"/>
      <c r="I140" s="140"/>
    </row>
    <row r="141" spans="1:9" s="106" customFormat="1" x14ac:dyDescent="0.25">
      <c r="A141" s="107"/>
      <c r="B141" s="140"/>
      <c r="C141" s="152"/>
      <c r="D141" s="140"/>
      <c r="E141" s="96"/>
      <c r="F141" s="140"/>
      <c r="G141" s="140"/>
      <c r="H141" s="140"/>
      <c r="I141" s="140"/>
    </row>
    <row r="142" spans="1:9" s="106" customFormat="1" x14ac:dyDescent="0.25">
      <c r="A142" s="107"/>
      <c r="B142" s="140"/>
      <c r="C142" s="152"/>
      <c r="D142" s="140"/>
      <c r="E142" s="96"/>
      <c r="F142" s="140"/>
      <c r="G142" s="140"/>
      <c r="H142" s="140"/>
      <c r="I142" s="140"/>
    </row>
    <row r="143" spans="1:9" s="106" customFormat="1" x14ac:dyDescent="0.25">
      <c r="A143" s="107"/>
      <c r="B143" s="140"/>
      <c r="C143" s="152"/>
      <c r="D143" s="140"/>
      <c r="E143" s="96"/>
      <c r="F143" s="140"/>
      <c r="G143" s="140"/>
      <c r="H143" s="140"/>
      <c r="I143" s="140"/>
    </row>
    <row r="144" spans="1:9" s="106" customFormat="1" x14ac:dyDescent="0.25">
      <c r="A144" s="107"/>
      <c r="B144" s="140"/>
      <c r="C144" s="152"/>
      <c r="D144" s="140"/>
      <c r="E144" s="96"/>
      <c r="F144" s="140"/>
      <c r="G144" s="140"/>
      <c r="H144" s="140"/>
      <c r="I144" s="140"/>
    </row>
    <row r="145" spans="1:9" s="106" customFormat="1" x14ac:dyDescent="0.25">
      <c r="A145" s="107"/>
      <c r="B145" s="140"/>
      <c r="C145" s="152"/>
      <c r="D145" s="140"/>
      <c r="E145" s="96"/>
      <c r="F145" s="140"/>
      <c r="G145" s="140"/>
      <c r="H145" s="140"/>
      <c r="I145" s="140"/>
    </row>
    <row r="146" spans="1:9" s="106" customFormat="1" x14ac:dyDescent="0.25">
      <c r="A146" s="107"/>
      <c r="B146" s="140"/>
      <c r="C146" s="152"/>
      <c r="D146" s="140"/>
      <c r="E146" s="96"/>
      <c r="F146" s="140"/>
      <c r="G146" s="140"/>
      <c r="H146" s="140"/>
      <c r="I146" s="140"/>
    </row>
    <row r="147" spans="1:9" s="106" customFormat="1" x14ac:dyDescent="0.25">
      <c r="A147" s="107"/>
      <c r="B147" s="140"/>
      <c r="C147" s="152"/>
      <c r="D147" s="140"/>
      <c r="E147" s="96"/>
      <c r="F147" s="140"/>
      <c r="G147" s="140"/>
      <c r="H147" s="140"/>
      <c r="I147" s="140"/>
    </row>
    <row r="148" spans="1:9" s="106" customFormat="1" x14ac:dyDescent="0.25">
      <c r="A148" s="107"/>
      <c r="B148" s="140"/>
      <c r="C148" s="152"/>
      <c r="D148" s="140"/>
      <c r="E148" s="96"/>
      <c r="F148" s="140"/>
      <c r="G148" s="140"/>
      <c r="H148" s="140"/>
      <c r="I148" s="140"/>
    </row>
    <row r="149" spans="1:9" s="106" customFormat="1" x14ac:dyDescent="0.25">
      <c r="A149" s="107"/>
      <c r="B149" s="140"/>
      <c r="C149" s="152"/>
      <c r="D149" s="140"/>
      <c r="E149" s="96"/>
      <c r="F149" s="140"/>
      <c r="G149" s="140"/>
      <c r="H149" s="140"/>
      <c r="I149" s="140"/>
    </row>
    <row r="150" spans="1:9" s="106" customFormat="1" x14ac:dyDescent="0.25">
      <c r="A150" s="107"/>
      <c r="B150" s="140"/>
      <c r="C150" s="152"/>
      <c r="D150" s="140"/>
      <c r="E150" s="96"/>
      <c r="F150" s="140"/>
      <c r="G150" s="140"/>
      <c r="H150" s="140"/>
      <c r="I150" s="140"/>
    </row>
    <row r="151" spans="1:9" s="106" customFormat="1" x14ac:dyDescent="0.25">
      <c r="A151" s="107"/>
      <c r="B151" s="140"/>
      <c r="C151" s="152"/>
      <c r="D151" s="140"/>
      <c r="E151" s="96"/>
      <c r="F151" s="140"/>
      <c r="G151" s="140"/>
      <c r="H151" s="140"/>
      <c r="I151" s="140"/>
    </row>
    <row r="152" spans="1:9" s="106" customFormat="1" x14ac:dyDescent="0.25">
      <c r="A152" s="107"/>
      <c r="B152" s="140"/>
      <c r="C152" s="152"/>
      <c r="D152" s="140"/>
      <c r="E152" s="96"/>
      <c r="F152" s="140"/>
      <c r="G152" s="140"/>
      <c r="H152" s="140"/>
      <c r="I152" s="140"/>
    </row>
    <row r="153" spans="1:9" s="106" customFormat="1" x14ac:dyDescent="0.25">
      <c r="A153" s="107"/>
      <c r="B153" s="140"/>
      <c r="C153" s="152"/>
      <c r="D153" s="140"/>
      <c r="E153" s="96"/>
      <c r="F153" s="140"/>
      <c r="G153" s="140"/>
      <c r="H153" s="140"/>
      <c r="I153" s="140"/>
    </row>
    <row r="154" spans="1:9" s="106" customFormat="1" x14ac:dyDescent="0.25">
      <c r="A154" s="107"/>
      <c r="B154" s="140"/>
      <c r="C154" s="152"/>
      <c r="D154" s="140"/>
      <c r="E154" s="96"/>
      <c r="F154" s="140"/>
      <c r="G154" s="140"/>
      <c r="H154" s="140"/>
      <c r="I154" s="140"/>
    </row>
    <row r="155" spans="1:9" s="106" customFormat="1" x14ac:dyDescent="0.25">
      <c r="A155" s="107"/>
      <c r="B155" s="140"/>
      <c r="C155" s="152"/>
      <c r="D155" s="140"/>
      <c r="E155" s="96"/>
      <c r="F155" s="140"/>
      <c r="G155" s="140"/>
      <c r="H155" s="140"/>
      <c r="I155" s="140"/>
    </row>
    <row r="156" spans="1:9" s="106" customFormat="1" x14ac:dyDescent="0.25">
      <c r="A156" s="107"/>
      <c r="B156" s="140"/>
      <c r="C156" s="152"/>
      <c r="D156" s="140"/>
      <c r="E156" s="96"/>
      <c r="F156" s="140"/>
      <c r="G156" s="140"/>
      <c r="H156" s="140"/>
      <c r="I156" s="140"/>
    </row>
    <row r="157" spans="1:9" s="106" customFormat="1" x14ac:dyDescent="0.25">
      <c r="A157" s="107"/>
      <c r="B157" s="140"/>
      <c r="C157" s="152"/>
      <c r="D157" s="140"/>
      <c r="E157" s="96"/>
      <c r="F157" s="140"/>
      <c r="G157" s="140"/>
      <c r="H157" s="140"/>
      <c r="I157" s="140"/>
    </row>
    <row r="158" spans="1:9" s="106" customFormat="1" x14ac:dyDescent="0.25">
      <c r="A158" s="107"/>
      <c r="B158" s="140"/>
      <c r="C158" s="152"/>
      <c r="D158" s="140"/>
      <c r="E158" s="96"/>
      <c r="F158" s="140"/>
      <c r="G158" s="140"/>
      <c r="H158" s="140"/>
      <c r="I158" s="140"/>
    </row>
    <row r="159" spans="1:9" s="106" customFormat="1" x14ac:dyDescent="0.25">
      <c r="A159" s="107"/>
      <c r="B159" s="140"/>
      <c r="C159" s="152"/>
      <c r="D159" s="140"/>
      <c r="E159" s="96"/>
      <c r="F159" s="140"/>
      <c r="G159" s="140"/>
      <c r="H159" s="140"/>
      <c r="I159" s="140"/>
    </row>
    <row r="160" spans="1:9" s="106" customFormat="1" x14ac:dyDescent="0.25">
      <c r="A160" s="107"/>
      <c r="B160" s="140"/>
      <c r="C160" s="152"/>
      <c r="D160" s="140"/>
      <c r="E160" s="96"/>
      <c r="F160" s="140"/>
      <c r="G160" s="140"/>
      <c r="H160" s="140"/>
      <c r="I160" s="140"/>
    </row>
    <row r="161" spans="1:9" s="106" customFormat="1" x14ac:dyDescent="0.25">
      <c r="A161" s="107"/>
      <c r="B161" s="140"/>
      <c r="C161" s="152"/>
      <c r="D161" s="140"/>
      <c r="E161" s="96"/>
      <c r="F161" s="140"/>
      <c r="G161" s="140"/>
      <c r="H161" s="140"/>
      <c r="I161" s="140"/>
    </row>
    <row r="162" spans="1:9" s="106" customFormat="1" x14ac:dyDescent="0.25">
      <c r="A162" s="107"/>
      <c r="B162" s="140"/>
      <c r="C162" s="152"/>
      <c r="D162" s="140"/>
      <c r="E162" s="96"/>
      <c r="F162" s="140"/>
      <c r="G162" s="140"/>
      <c r="H162" s="140"/>
      <c r="I162" s="140"/>
    </row>
    <row r="163" spans="1:9" s="106" customFormat="1" x14ac:dyDescent="0.25">
      <c r="A163" s="107"/>
      <c r="B163" s="140"/>
      <c r="C163" s="152"/>
      <c r="D163" s="140"/>
      <c r="E163" s="96"/>
      <c r="F163" s="140"/>
      <c r="G163" s="140"/>
      <c r="H163" s="140"/>
      <c r="I163" s="140"/>
    </row>
    <row r="164" spans="1:9" s="106" customFormat="1" x14ac:dyDescent="0.25">
      <c r="A164" s="107"/>
      <c r="B164" s="140"/>
      <c r="C164" s="152"/>
      <c r="D164" s="140"/>
      <c r="E164" s="96"/>
      <c r="F164" s="140"/>
      <c r="G164" s="140"/>
      <c r="H164" s="140"/>
      <c r="I164" s="140"/>
    </row>
  </sheetData>
  <sheetProtection algorithmName="SHA-512" hashValue="feujZ42WtC88bazSJ7jUrOtB1290PAKkvNUv2E1i5S/6AZ+tSMpikpvdKKI3NCYsGHXlWVB/baAtI87BDwonGA==" saltValue="opBekZV1CAU0nEkaQZgrWw==" spinCount="100000" sheet="1" objects="1" scenarios="1" selectLockedCells="1"/>
  <conditionalFormatting sqref="C7:C9">
    <cfRule type="expression" dxfId="47" priority="3">
      <formula>$C$6="No"</formula>
    </cfRule>
  </conditionalFormatting>
  <conditionalFormatting sqref="C19">
    <cfRule type="expression" dxfId="46" priority="2">
      <formula>$C$18="No"</formula>
    </cfRule>
  </conditionalFormatting>
  <conditionalFormatting sqref="C20">
    <cfRule type="expression" dxfId="45" priority="28">
      <formula>$C$15="Distribution"</formula>
    </cfRule>
  </conditionalFormatting>
  <conditionalFormatting sqref="C23:C24">
    <cfRule type="expression" dxfId="44" priority="13">
      <formula>$C$25 = "Yes"</formula>
    </cfRule>
  </conditionalFormatting>
  <conditionalFormatting sqref="C24">
    <cfRule type="expression" dxfId="43" priority="14">
      <formula>$C$23 = "No"</formula>
    </cfRule>
  </conditionalFormatting>
  <conditionalFormatting sqref="C25:C26">
    <cfRule type="expression" dxfId="42" priority="11">
      <formula>$C$23="Yes"</formula>
    </cfRule>
  </conditionalFormatting>
  <conditionalFormatting sqref="C26">
    <cfRule type="expression" dxfId="41" priority="20">
      <formula>$C$25="No"</formula>
    </cfRule>
  </conditionalFormatting>
  <conditionalFormatting sqref="C30:C33">
    <cfRule type="expression" dxfId="40" priority="16">
      <formula>#REF!="Yes"</formula>
    </cfRule>
  </conditionalFormatting>
  <conditionalFormatting sqref="D6">
    <cfRule type="expression" dxfId="39" priority="1">
      <formula>$C$25="Yes"</formula>
    </cfRule>
  </conditionalFormatting>
  <conditionalFormatting sqref="D23">
    <cfRule type="expression" dxfId="38" priority="10">
      <formula>$C$25="Yes"</formula>
    </cfRule>
  </conditionalFormatting>
  <conditionalFormatting sqref="D25">
    <cfRule type="expression" dxfId="37" priority="9">
      <formula>$C$25="Yes"</formula>
    </cfRule>
  </conditionalFormatting>
  <printOptions horizontalCentered="1"/>
  <pageMargins left="0.5" right="0.5" top="0.75" bottom="0.5" header="0.3" footer="0.3"/>
  <pageSetup scale="86" orientation="landscape" r:id="rId1"/>
  <tableParts count="2">
    <tablePart r:id="rId2"/>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91C6AF35-3153-45C3-99F4-261F0E25C10F}">
          <x14:formula1>
            <xm:f>'Input Ranges'!$E$21:$E$22</xm:f>
          </x14:formula1>
          <xm:sqref>C18 C23 C25 C6</xm:sqref>
        </x14:dataValidation>
        <x14:dataValidation type="decimal" allowBlank="1" showInputMessage="1" showErrorMessage="1" xr:uid="{1963701A-2A82-4D05-AA76-8746156B3828}">
          <x14:formula1>
            <xm:f>'Input Ranges'!I4</xm:f>
          </x14:formula1>
          <x14:formula2>
            <xm:f>'Input Ranges'!J4</xm:f>
          </x14:formula2>
          <xm:sqref>C32</xm:sqref>
        </x14:dataValidation>
        <x14:dataValidation type="decimal" allowBlank="1" showInputMessage="1" showErrorMessage="1" xr:uid="{E0E4543C-0484-4DFB-AF0D-60DA7EC9C27E}">
          <x14:formula1>
            <xm:f>'Input Ranges'!I3</xm:f>
          </x14:formula1>
          <x14:formula2>
            <xm:f>'Input Ranges'!J3</xm:f>
          </x14:formula2>
          <xm:sqref>C24</xm:sqref>
        </x14:dataValidation>
        <x14:dataValidation type="decimal" allowBlank="1" showInputMessage="1" showErrorMessage="1" xr:uid="{12ED4FB2-3266-4FCE-8EB5-D5409FC2FDC2}">
          <x14:formula1>
            <xm:f>'Input Ranges'!I3</xm:f>
          </x14:formula1>
          <x14:formula2>
            <xm:f>'Input Ranges'!J3</xm:f>
          </x14:formula2>
          <xm:sqref>C26</xm:sqref>
        </x14:dataValidation>
        <x14:dataValidation type="decimal" allowBlank="1" showInputMessage="1" showErrorMessage="1" xr:uid="{DC2A9ADA-095B-471B-8D22-097569E9E2BA}">
          <x14:formula1>
            <xm:f>'Input Ranges'!I3</xm:f>
          </x14:formula1>
          <x14:formula2>
            <xm:f>'Input Ranges'!J3</xm:f>
          </x14:formula2>
          <xm:sqref>C14</xm:sqref>
        </x14:dataValidation>
        <x14:dataValidation type="decimal" allowBlank="1" showInputMessage="1" showErrorMessage="1" xr:uid="{68598004-C171-4E26-AFD4-F69581E1DCF4}">
          <x14:formula1>
            <xm:f>'Input Ranges'!I3</xm:f>
          </x14:formula1>
          <x14:formula2>
            <xm:f>'Input Ranges'!J3</xm:f>
          </x14:formula2>
          <xm:sqref>C11</xm:sqref>
        </x14:dataValidation>
        <x14:dataValidation type="decimal" allowBlank="1" showInputMessage="1" showErrorMessage="1" xr:uid="{F9B21EAB-9108-4DD2-A4A2-A6FFD150ED58}">
          <x14:formula1>
            <xm:f>'Input Ranges'!I3</xm:f>
          </x14:formula1>
          <x14:formula2>
            <xm:f>'Input Ranges'!J3</xm:f>
          </x14:formula2>
          <xm:sqref>C10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B48AF-4A7F-0546-AD5D-6D1027E7C05C}">
  <sheetPr codeName="Sheet15">
    <tabColor rgb="FF92D050"/>
  </sheetPr>
  <dimension ref="A1:N168"/>
  <sheetViews>
    <sheetView showGridLines="0" showOutlineSymbols="0" zoomScale="78" zoomScaleNormal="90" zoomScaleSheetLayoutView="80" workbookViewId="0">
      <selection activeCell="C4" sqref="C4"/>
    </sheetView>
  </sheetViews>
  <sheetFormatPr defaultColWidth="11" defaultRowHeight="15" x14ac:dyDescent="0.25"/>
  <cols>
    <col min="1" max="1" width="5.140625" style="270" customWidth="1"/>
    <col min="2" max="2" width="60.5703125" style="270" customWidth="1"/>
    <col min="3" max="8" width="24.7109375" style="270" customWidth="1"/>
    <col min="9" max="9" width="24.42578125" style="298" customWidth="1"/>
    <col min="10" max="10" width="23.42578125" style="298" customWidth="1"/>
    <col min="11" max="11" width="26" style="298" customWidth="1"/>
    <col min="12" max="12" width="25.42578125" style="298" customWidth="1"/>
    <col min="13" max="13" width="14" style="298" customWidth="1"/>
    <col min="14" max="14" width="20.140625" style="298" customWidth="1"/>
    <col min="15" max="15" width="14.140625" style="298" customWidth="1"/>
    <col min="16" max="16" width="14.42578125" style="298" customWidth="1"/>
    <col min="17" max="16384" width="11" style="298"/>
  </cols>
  <sheetData>
    <row r="1" spans="1:12" ht="25.5" customHeight="1" thickBot="1" x14ac:dyDescent="0.3">
      <c r="B1" s="1" t="s">
        <v>506</v>
      </c>
      <c r="C1" s="157"/>
      <c r="D1" s="157"/>
      <c r="E1" s="157"/>
      <c r="F1" s="157"/>
      <c r="G1" s="157"/>
      <c r="H1" s="157"/>
      <c r="I1" s="157"/>
      <c r="J1" s="157"/>
      <c r="K1" s="157"/>
      <c r="L1" s="94" t="str">
        <f>+'Revision Log'!$B$1</f>
        <v>2026 New Mexico RFP</v>
      </c>
    </row>
    <row r="2" spans="1:12" ht="25.5" customHeight="1" x14ac:dyDescent="0.25">
      <c r="C2" s="297" t="str">
        <f>IF('3. Project Information'!$C$8="PPA / ESA",+'3. Project Information'!$C$27,"")</f>
        <v/>
      </c>
      <c r="D2" s="297" t="str">
        <f>IF('3. Project Information'!$C$8="PPA / ESA",+'3. Project Information'!$C$44,"")</f>
        <v/>
      </c>
      <c r="E2" s="113"/>
      <c r="F2" s="113"/>
      <c r="H2" s="113"/>
    </row>
    <row r="3" spans="1:12" ht="20.100000000000001" customHeight="1" x14ac:dyDescent="0.25">
      <c r="B3" s="159" t="s">
        <v>507</v>
      </c>
      <c r="C3" s="160" t="s">
        <v>508</v>
      </c>
      <c r="D3" s="160" t="s">
        <v>509</v>
      </c>
      <c r="E3" s="325"/>
      <c r="F3" s="318"/>
      <c r="G3" s="318"/>
      <c r="H3" s="318"/>
      <c r="K3" s="114"/>
    </row>
    <row r="4" spans="1:12" ht="20.100000000000001" customHeight="1" x14ac:dyDescent="0.25">
      <c r="B4" s="124" t="s">
        <v>510</v>
      </c>
      <c r="C4" s="28"/>
      <c r="D4" s="28"/>
      <c r="E4" s="119" t="s">
        <v>133</v>
      </c>
      <c r="F4" s="318"/>
      <c r="G4" s="318"/>
      <c r="H4" s="318"/>
    </row>
    <row r="5" spans="1:12" ht="20.100000000000001" customHeight="1" x14ac:dyDescent="0.25">
      <c r="B5" s="121" t="s">
        <v>511</v>
      </c>
      <c r="C5" s="329"/>
      <c r="D5" s="329"/>
      <c r="E5" s="324"/>
      <c r="F5" s="318"/>
      <c r="G5" s="318"/>
      <c r="H5" s="318"/>
    </row>
    <row r="6" spans="1:12" ht="20.100000000000001" customHeight="1" x14ac:dyDescent="0.25">
      <c r="B6" s="117" t="s">
        <v>512</v>
      </c>
      <c r="C6" s="330"/>
      <c r="D6" s="330"/>
      <c r="E6" s="324"/>
      <c r="F6" s="318"/>
      <c r="G6" s="318"/>
      <c r="H6" s="318"/>
    </row>
    <row r="7" spans="1:12" ht="26.25" customHeight="1" x14ac:dyDescent="0.25">
      <c r="B7" s="298"/>
      <c r="C7" s="298"/>
      <c r="D7" s="114"/>
      <c r="E7" s="318"/>
      <c r="F7" s="318"/>
      <c r="G7" s="318"/>
      <c r="H7" s="318"/>
    </row>
    <row r="8" spans="1:12" s="322" customFormat="1" ht="18.95" customHeight="1" x14ac:dyDescent="0.25">
      <c r="A8" s="321"/>
      <c r="B8" s="86" t="s">
        <v>513</v>
      </c>
      <c r="C8" s="87" t="s">
        <v>508</v>
      </c>
      <c r="D8" s="87" t="s">
        <v>509</v>
      </c>
      <c r="E8" s="286"/>
      <c r="F8" s="286"/>
      <c r="G8" s="286"/>
      <c r="H8" s="286"/>
    </row>
    <row r="9" spans="1:12" s="322" customFormat="1" ht="20.100000000000001" customHeight="1" x14ac:dyDescent="0.25">
      <c r="A9" s="321"/>
      <c r="B9" s="88" t="s">
        <v>514</v>
      </c>
      <c r="C9" s="34"/>
      <c r="D9" s="34"/>
      <c r="E9" s="286"/>
      <c r="F9" s="286"/>
      <c r="G9" s="286"/>
      <c r="H9" s="286"/>
    </row>
    <row r="10" spans="1:12" s="322" customFormat="1" ht="20.100000000000001" customHeight="1" x14ac:dyDescent="0.25">
      <c r="A10" s="321"/>
      <c r="B10" s="90" t="s">
        <v>728</v>
      </c>
      <c r="C10" s="35"/>
      <c r="D10" s="35"/>
      <c r="E10" s="286"/>
      <c r="F10" s="286"/>
      <c r="G10" s="286"/>
      <c r="H10" s="286"/>
    </row>
    <row r="11" spans="1:12" ht="26.25" customHeight="1" x14ac:dyDescent="0.25">
      <c r="B11" s="316" t="s">
        <v>729</v>
      </c>
      <c r="C11" s="317"/>
      <c r="D11" s="317"/>
      <c r="E11" s="318"/>
    </row>
    <row r="12" spans="1:12" ht="26.25" customHeight="1" x14ac:dyDescent="0.25">
      <c r="B12" s="78" t="s">
        <v>704</v>
      </c>
      <c r="C12" s="127" t="s">
        <v>392</v>
      </c>
      <c r="D12" s="127" t="s">
        <v>705</v>
      </c>
      <c r="G12" s="318"/>
      <c r="H12" s="318"/>
    </row>
    <row r="13" spans="1:12" ht="26.25" customHeight="1" x14ac:dyDescent="0.25">
      <c r="B13" s="109" t="s">
        <v>702</v>
      </c>
      <c r="C13" s="319" t="str">
        <f>IF(ISBLANK('4.8 Interconnection Details'!C23),"No",'4.8 Interconnection Details'!C23)</f>
        <v>No</v>
      </c>
      <c r="D13" s="320" t="str">
        <f>IF(C13="Yes", '4.8 Interconnection Details'!C24,"")</f>
        <v/>
      </c>
      <c r="G13" s="318"/>
      <c r="H13" s="318"/>
    </row>
    <row r="14" spans="1:12" s="322" customFormat="1" ht="20.100000000000001" customHeight="1" x14ac:dyDescent="0.25">
      <c r="A14" s="321"/>
      <c r="B14" s="109" t="s">
        <v>703</v>
      </c>
      <c r="C14" s="319" t="str">
        <f>IF(ISBLANK('4.8 Interconnection Details'!C25),"No",'4.8 Interconnection Details'!C25)</f>
        <v>No</v>
      </c>
      <c r="D14" s="320" t="str">
        <f>IF(C14="Yes", '4.8 Interconnection Details'!C26,"")</f>
        <v/>
      </c>
      <c r="G14" s="318"/>
      <c r="H14" s="318"/>
      <c r="I14" s="298"/>
    </row>
    <row r="15" spans="1:12" x14ac:dyDescent="0.25">
      <c r="B15" s="298"/>
      <c r="C15" s="298"/>
      <c r="D15" s="275"/>
      <c r="E15" s="275"/>
      <c r="F15" s="275"/>
      <c r="G15" s="275"/>
      <c r="H15" s="275"/>
    </row>
    <row r="16" spans="1:12" ht="35.1" customHeight="1" x14ac:dyDescent="0.25">
      <c r="B16" s="305"/>
      <c r="C16" s="275"/>
      <c r="D16" s="507" t="s">
        <v>730</v>
      </c>
      <c r="E16" s="508"/>
      <c r="F16" s="312"/>
      <c r="G16" s="312"/>
      <c r="I16" s="507" t="s">
        <v>740</v>
      </c>
      <c r="J16" s="508"/>
    </row>
    <row r="17" spans="1:14" ht="35.1" customHeight="1" x14ac:dyDescent="0.25">
      <c r="B17" s="298"/>
      <c r="C17" s="298"/>
      <c r="D17" s="507" t="s">
        <v>731</v>
      </c>
      <c r="E17" s="508"/>
      <c r="F17" s="312"/>
      <c r="G17" s="312"/>
      <c r="H17" s="298"/>
      <c r="I17" s="507" t="s">
        <v>741</v>
      </c>
      <c r="J17" s="508"/>
    </row>
    <row r="18" spans="1:14" ht="35.1" customHeight="1" x14ac:dyDescent="0.25">
      <c r="A18" s="307"/>
      <c r="B18" s="313" t="str">
        <f>"PPA / ESA Rates - Primary Technology - "&amp;$C$2</f>
        <v xml:space="preserve">PPA / ESA Rates - Primary Technology - </v>
      </c>
      <c r="C18" s="314"/>
      <c r="D18" s="507" t="s">
        <v>732</v>
      </c>
      <c r="E18" s="508"/>
      <c r="F18" s="312"/>
      <c r="G18" s="312"/>
      <c r="H18" s="322"/>
      <c r="I18" s="507" t="s">
        <v>742</v>
      </c>
      <c r="J18" s="508"/>
    </row>
    <row r="19" spans="1:14" ht="64.900000000000006" customHeight="1" x14ac:dyDescent="0.25">
      <c r="A19" s="323"/>
      <c r="B19" s="238" t="s">
        <v>357</v>
      </c>
      <c r="C19" s="238" t="s">
        <v>515</v>
      </c>
      <c r="D19" s="238" t="s">
        <v>692</v>
      </c>
      <c r="E19" s="238" t="s">
        <v>691</v>
      </c>
      <c r="F19" s="238" t="s">
        <v>693</v>
      </c>
      <c r="G19" s="238" t="s">
        <v>694</v>
      </c>
      <c r="H19" s="238" t="s">
        <v>516</v>
      </c>
      <c r="I19" s="238" t="s">
        <v>695</v>
      </c>
      <c r="J19" s="238" t="s">
        <v>696</v>
      </c>
      <c r="K19" s="238" t="s">
        <v>697</v>
      </c>
      <c r="L19" s="238" t="s">
        <v>698</v>
      </c>
      <c r="M19" s="114"/>
      <c r="N19" s="114"/>
    </row>
    <row r="20" spans="1:14" ht="15" customHeight="1" x14ac:dyDescent="0.25">
      <c r="B20" s="88">
        <v>1</v>
      </c>
      <c r="C20" s="397">
        <f>'3. Project Information'!$C$40</f>
        <v>0</v>
      </c>
      <c r="D20" s="382"/>
      <c r="E20" s="382"/>
      <c r="F20" s="383">
        <f>C20*D20</f>
        <v>0</v>
      </c>
      <c r="G20" s="383">
        <f>C20*E20</f>
        <v>0</v>
      </c>
      <c r="H20" s="398">
        <f>IF('3. Project Information'!$C$8="Company Ownership","",+'3. Project Information'!$C$28)</f>
        <v>0</v>
      </c>
      <c r="I20" s="382"/>
      <c r="J20" s="382"/>
      <c r="K20" s="384">
        <f>H20*I20*12*1000</f>
        <v>0</v>
      </c>
      <c r="L20" s="383">
        <f t="shared" ref="L20:L59" si="0">H20*J20*12*1000</f>
        <v>0</v>
      </c>
    </row>
    <row r="21" spans="1:14" ht="15" customHeight="1" x14ac:dyDescent="0.25">
      <c r="B21" s="88">
        <v>2</v>
      </c>
      <c r="C21" s="381"/>
      <c r="D21" s="382"/>
      <c r="E21" s="382"/>
      <c r="F21" s="383">
        <f t="shared" ref="F21:F59" si="1">C21*D21</f>
        <v>0</v>
      </c>
      <c r="G21" s="383">
        <f t="shared" ref="G21:G59" si="2">C21*E21</f>
        <v>0</v>
      </c>
      <c r="H21" s="398">
        <f>IF(AND($H$20&gt;0,B21&lt;='3. Project Information'!$C$31),+H20,0)</f>
        <v>0</v>
      </c>
      <c r="I21" s="400"/>
      <c r="J21" s="382"/>
      <c r="K21" s="384">
        <f t="shared" ref="K21:K59" si="3">H21*I21*12*1000</f>
        <v>0</v>
      </c>
      <c r="L21" s="383">
        <f t="shared" si="0"/>
        <v>0</v>
      </c>
    </row>
    <row r="22" spans="1:14" ht="15" customHeight="1" x14ac:dyDescent="0.25">
      <c r="B22" s="88">
        <v>3</v>
      </c>
      <c r="C22" s="381"/>
      <c r="D22" s="382"/>
      <c r="E22" s="382"/>
      <c r="F22" s="383">
        <f t="shared" si="1"/>
        <v>0</v>
      </c>
      <c r="G22" s="383">
        <f t="shared" si="2"/>
        <v>0</v>
      </c>
      <c r="H22" s="398">
        <f>IF(AND($H$20&gt;0,B22&lt;='3. Project Information'!$C$31),+H21,0)</f>
        <v>0</v>
      </c>
      <c r="I22" s="400"/>
      <c r="J22" s="382"/>
      <c r="K22" s="384">
        <f t="shared" si="3"/>
        <v>0</v>
      </c>
      <c r="L22" s="383">
        <f t="shared" si="0"/>
        <v>0</v>
      </c>
    </row>
    <row r="23" spans="1:14" ht="15" customHeight="1" x14ac:dyDescent="0.25">
      <c r="B23" s="88">
        <v>4</v>
      </c>
      <c r="C23" s="381"/>
      <c r="D23" s="382"/>
      <c r="E23" s="382"/>
      <c r="F23" s="383">
        <f t="shared" si="1"/>
        <v>0</v>
      </c>
      <c r="G23" s="383">
        <f t="shared" si="2"/>
        <v>0</v>
      </c>
      <c r="H23" s="398">
        <f>IF(AND($H$20&gt;0,B23&lt;='3. Project Information'!$C$31),+H22,0)</f>
        <v>0</v>
      </c>
      <c r="I23" s="400"/>
      <c r="J23" s="382"/>
      <c r="K23" s="384">
        <f t="shared" si="3"/>
        <v>0</v>
      </c>
      <c r="L23" s="383">
        <f t="shared" si="0"/>
        <v>0</v>
      </c>
    </row>
    <row r="24" spans="1:14" ht="15" customHeight="1" x14ac:dyDescent="0.25">
      <c r="B24" s="88">
        <v>5</v>
      </c>
      <c r="C24" s="381"/>
      <c r="D24" s="382"/>
      <c r="E24" s="382"/>
      <c r="F24" s="383">
        <f t="shared" si="1"/>
        <v>0</v>
      </c>
      <c r="G24" s="383">
        <f t="shared" si="2"/>
        <v>0</v>
      </c>
      <c r="H24" s="398">
        <f>IF(AND($H$20&gt;0,B24&lt;='3. Project Information'!$C$31),+H23,0)</f>
        <v>0</v>
      </c>
      <c r="I24" s="400"/>
      <c r="J24" s="382"/>
      <c r="K24" s="384">
        <f t="shared" si="3"/>
        <v>0</v>
      </c>
      <c r="L24" s="383">
        <f t="shared" si="0"/>
        <v>0</v>
      </c>
    </row>
    <row r="25" spans="1:14" ht="15" customHeight="1" x14ac:dyDescent="0.25">
      <c r="B25" s="88">
        <v>6</v>
      </c>
      <c r="C25" s="381"/>
      <c r="D25" s="382"/>
      <c r="E25" s="382"/>
      <c r="F25" s="383">
        <f t="shared" si="1"/>
        <v>0</v>
      </c>
      <c r="G25" s="383">
        <f t="shared" si="2"/>
        <v>0</v>
      </c>
      <c r="H25" s="398">
        <f>IF(AND($H$20&gt;0,B25&lt;='3. Project Information'!$C$31),+H24,0)</f>
        <v>0</v>
      </c>
      <c r="I25" s="400"/>
      <c r="J25" s="382"/>
      <c r="K25" s="384">
        <f t="shared" si="3"/>
        <v>0</v>
      </c>
      <c r="L25" s="383">
        <f t="shared" si="0"/>
        <v>0</v>
      </c>
    </row>
    <row r="26" spans="1:14" ht="15" customHeight="1" x14ac:dyDescent="0.25">
      <c r="B26" s="88">
        <v>7</v>
      </c>
      <c r="C26" s="381"/>
      <c r="D26" s="382"/>
      <c r="E26" s="382"/>
      <c r="F26" s="383">
        <f t="shared" si="1"/>
        <v>0</v>
      </c>
      <c r="G26" s="383">
        <f t="shared" si="2"/>
        <v>0</v>
      </c>
      <c r="H26" s="398">
        <f>IF(AND($H$20&gt;0,B26&lt;='3. Project Information'!$C$31),+H25,0)</f>
        <v>0</v>
      </c>
      <c r="I26" s="400"/>
      <c r="J26" s="382"/>
      <c r="K26" s="384">
        <f t="shared" si="3"/>
        <v>0</v>
      </c>
      <c r="L26" s="383">
        <f t="shared" si="0"/>
        <v>0</v>
      </c>
    </row>
    <row r="27" spans="1:14" ht="15" customHeight="1" x14ac:dyDescent="0.25">
      <c r="B27" s="88">
        <v>8</v>
      </c>
      <c r="C27" s="381"/>
      <c r="D27" s="382"/>
      <c r="E27" s="382"/>
      <c r="F27" s="383">
        <f t="shared" si="1"/>
        <v>0</v>
      </c>
      <c r="G27" s="383">
        <f t="shared" si="2"/>
        <v>0</v>
      </c>
      <c r="H27" s="398">
        <f>IF(AND($H$20&gt;0,B27&lt;='3. Project Information'!$C$31),+H26,0)</f>
        <v>0</v>
      </c>
      <c r="I27" s="400"/>
      <c r="J27" s="382"/>
      <c r="K27" s="384">
        <f t="shared" si="3"/>
        <v>0</v>
      </c>
      <c r="L27" s="383">
        <f t="shared" si="0"/>
        <v>0</v>
      </c>
    </row>
    <row r="28" spans="1:14" ht="15" customHeight="1" x14ac:dyDescent="0.25">
      <c r="B28" s="88">
        <v>9</v>
      </c>
      <c r="C28" s="381"/>
      <c r="D28" s="382"/>
      <c r="E28" s="382"/>
      <c r="F28" s="383">
        <f t="shared" si="1"/>
        <v>0</v>
      </c>
      <c r="G28" s="383">
        <f t="shared" si="2"/>
        <v>0</v>
      </c>
      <c r="H28" s="398">
        <f>IF(AND($H$20&gt;0,B28&lt;='3. Project Information'!$C$31),+H27,0)</f>
        <v>0</v>
      </c>
      <c r="I28" s="400"/>
      <c r="J28" s="382"/>
      <c r="K28" s="384">
        <f t="shared" si="3"/>
        <v>0</v>
      </c>
      <c r="L28" s="383">
        <f t="shared" si="0"/>
        <v>0</v>
      </c>
    </row>
    <row r="29" spans="1:14" ht="15" customHeight="1" x14ac:dyDescent="0.25">
      <c r="B29" s="88">
        <v>10</v>
      </c>
      <c r="C29" s="381"/>
      <c r="D29" s="382"/>
      <c r="E29" s="382"/>
      <c r="F29" s="383">
        <f t="shared" si="1"/>
        <v>0</v>
      </c>
      <c r="G29" s="383">
        <f t="shared" si="2"/>
        <v>0</v>
      </c>
      <c r="H29" s="398">
        <f>IF(AND($H$20&gt;0,B29&lt;='3. Project Information'!$C$31),+H28,0)</f>
        <v>0</v>
      </c>
      <c r="I29" s="400"/>
      <c r="J29" s="382"/>
      <c r="K29" s="384">
        <f t="shared" si="3"/>
        <v>0</v>
      </c>
      <c r="L29" s="383">
        <f t="shared" si="0"/>
        <v>0</v>
      </c>
    </row>
    <row r="30" spans="1:14" ht="15" customHeight="1" x14ac:dyDescent="0.25">
      <c r="B30" s="88">
        <v>11</v>
      </c>
      <c r="C30" s="381"/>
      <c r="D30" s="382"/>
      <c r="E30" s="382"/>
      <c r="F30" s="383">
        <f t="shared" si="1"/>
        <v>0</v>
      </c>
      <c r="G30" s="383">
        <f t="shared" si="2"/>
        <v>0</v>
      </c>
      <c r="H30" s="398">
        <f>IF(AND($H$20&gt;0,B30&lt;='3. Project Information'!$C$31),+H29,0)</f>
        <v>0</v>
      </c>
      <c r="I30" s="400"/>
      <c r="J30" s="382"/>
      <c r="K30" s="384">
        <f t="shared" si="3"/>
        <v>0</v>
      </c>
      <c r="L30" s="383">
        <f t="shared" si="0"/>
        <v>0</v>
      </c>
    </row>
    <row r="31" spans="1:14" ht="15" customHeight="1" x14ac:dyDescent="0.25">
      <c r="B31" s="88">
        <v>12</v>
      </c>
      <c r="C31" s="381"/>
      <c r="D31" s="382"/>
      <c r="E31" s="382"/>
      <c r="F31" s="383">
        <f t="shared" si="1"/>
        <v>0</v>
      </c>
      <c r="G31" s="383">
        <f t="shared" si="2"/>
        <v>0</v>
      </c>
      <c r="H31" s="398">
        <f>IF(AND($H$20&gt;0,B31&lt;='3. Project Information'!$C$31),+H30,0)</f>
        <v>0</v>
      </c>
      <c r="I31" s="400"/>
      <c r="J31" s="382"/>
      <c r="K31" s="384">
        <f t="shared" si="3"/>
        <v>0</v>
      </c>
      <c r="L31" s="383">
        <f t="shared" si="0"/>
        <v>0</v>
      </c>
    </row>
    <row r="32" spans="1:14" ht="15" customHeight="1" x14ac:dyDescent="0.25">
      <c r="B32" s="88">
        <v>13</v>
      </c>
      <c r="C32" s="381"/>
      <c r="D32" s="382"/>
      <c r="E32" s="382"/>
      <c r="F32" s="383">
        <f t="shared" si="1"/>
        <v>0</v>
      </c>
      <c r="G32" s="383">
        <f t="shared" si="2"/>
        <v>0</v>
      </c>
      <c r="H32" s="398">
        <f>IF(AND($H$20&gt;0,B32&lt;='3. Project Information'!$C$31),+H31,0)</f>
        <v>0</v>
      </c>
      <c r="I32" s="400"/>
      <c r="J32" s="382"/>
      <c r="K32" s="384">
        <f t="shared" si="3"/>
        <v>0</v>
      </c>
      <c r="L32" s="383">
        <f t="shared" si="0"/>
        <v>0</v>
      </c>
    </row>
    <row r="33" spans="2:12" ht="15" customHeight="1" x14ac:dyDescent="0.25">
      <c r="B33" s="88">
        <v>14</v>
      </c>
      <c r="C33" s="381"/>
      <c r="D33" s="382"/>
      <c r="E33" s="382"/>
      <c r="F33" s="383">
        <f t="shared" si="1"/>
        <v>0</v>
      </c>
      <c r="G33" s="383">
        <f t="shared" si="2"/>
        <v>0</v>
      </c>
      <c r="H33" s="398">
        <f>IF(AND($H$20&gt;0,B33&lt;='3. Project Information'!$C$31),+H32,0)</f>
        <v>0</v>
      </c>
      <c r="I33" s="400"/>
      <c r="J33" s="382"/>
      <c r="K33" s="384">
        <f t="shared" si="3"/>
        <v>0</v>
      </c>
      <c r="L33" s="383">
        <f t="shared" si="0"/>
        <v>0</v>
      </c>
    </row>
    <row r="34" spans="2:12" ht="15" customHeight="1" x14ac:dyDescent="0.25">
      <c r="B34" s="88">
        <v>15</v>
      </c>
      <c r="C34" s="381"/>
      <c r="D34" s="382"/>
      <c r="E34" s="382"/>
      <c r="F34" s="383">
        <f t="shared" si="1"/>
        <v>0</v>
      </c>
      <c r="G34" s="383">
        <f t="shared" si="2"/>
        <v>0</v>
      </c>
      <c r="H34" s="398">
        <f>IF(AND($H$20&gt;0,B34&lt;='3. Project Information'!$C$31),+H33,0)</f>
        <v>0</v>
      </c>
      <c r="I34" s="400"/>
      <c r="J34" s="382"/>
      <c r="K34" s="384">
        <f t="shared" si="3"/>
        <v>0</v>
      </c>
      <c r="L34" s="383">
        <f t="shared" si="0"/>
        <v>0</v>
      </c>
    </row>
    <row r="35" spans="2:12" ht="15" customHeight="1" x14ac:dyDescent="0.25">
      <c r="B35" s="88">
        <v>16</v>
      </c>
      <c r="C35" s="381"/>
      <c r="D35" s="382"/>
      <c r="E35" s="382"/>
      <c r="F35" s="383">
        <f t="shared" si="1"/>
        <v>0</v>
      </c>
      <c r="G35" s="383">
        <f t="shared" si="2"/>
        <v>0</v>
      </c>
      <c r="H35" s="398">
        <f>IF(AND($H$20&gt;0,B35&lt;='3. Project Information'!$C$31),+H34,0)</f>
        <v>0</v>
      </c>
      <c r="I35" s="400"/>
      <c r="J35" s="382"/>
      <c r="K35" s="384">
        <f t="shared" si="3"/>
        <v>0</v>
      </c>
      <c r="L35" s="383">
        <f t="shared" si="0"/>
        <v>0</v>
      </c>
    </row>
    <row r="36" spans="2:12" ht="15" customHeight="1" x14ac:dyDescent="0.25">
      <c r="B36" s="88">
        <v>17</v>
      </c>
      <c r="C36" s="381"/>
      <c r="D36" s="382"/>
      <c r="E36" s="382"/>
      <c r="F36" s="383">
        <f t="shared" si="1"/>
        <v>0</v>
      </c>
      <c r="G36" s="383">
        <f t="shared" si="2"/>
        <v>0</v>
      </c>
      <c r="H36" s="398">
        <f>IF(AND($H$20&gt;0,B36&lt;='3. Project Information'!$C$31),+H35,0)</f>
        <v>0</v>
      </c>
      <c r="I36" s="400"/>
      <c r="J36" s="382"/>
      <c r="K36" s="384">
        <f t="shared" si="3"/>
        <v>0</v>
      </c>
      <c r="L36" s="383">
        <f t="shared" si="0"/>
        <v>0</v>
      </c>
    </row>
    <row r="37" spans="2:12" ht="15" customHeight="1" x14ac:dyDescent="0.25">
      <c r="B37" s="88">
        <v>18</v>
      </c>
      <c r="C37" s="381"/>
      <c r="D37" s="382"/>
      <c r="E37" s="382"/>
      <c r="F37" s="383">
        <f t="shared" si="1"/>
        <v>0</v>
      </c>
      <c r="G37" s="383">
        <f t="shared" si="2"/>
        <v>0</v>
      </c>
      <c r="H37" s="398">
        <f>IF(AND($H$20&gt;0,B37&lt;='3. Project Information'!$C$31),+H36,0)</f>
        <v>0</v>
      </c>
      <c r="I37" s="400"/>
      <c r="J37" s="382"/>
      <c r="K37" s="384">
        <f t="shared" si="3"/>
        <v>0</v>
      </c>
      <c r="L37" s="383">
        <f t="shared" si="0"/>
        <v>0</v>
      </c>
    </row>
    <row r="38" spans="2:12" ht="15" customHeight="1" x14ac:dyDescent="0.25">
      <c r="B38" s="88">
        <v>19</v>
      </c>
      <c r="C38" s="381"/>
      <c r="D38" s="382"/>
      <c r="E38" s="382"/>
      <c r="F38" s="383">
        <f t="shared" si="1"/>
        <v>0</v>
      </c>
      <c r="G38" s="383">
        <f t="shared" si="2"/>
        <v>0</v>
      </c>
      <c r="H38" s="398">
        <f>IF(AND($H$20&gt;0,B38&lt;='3. Project Information'!$C$31),+H37,0)</f>
        <v>0</v>
      </c>
      <c r="I38" s="400"/>
      <c r="J38" s="382"/>
      <c r="K38" s="384">
        <f t="shared" si="3"/>
        <v>0</v>
      </c>
      <c r="L38" s="383">
        <f t="shared" si="0"/>
        <v>0</v>
      </c>
    </row>
    <row r="39" spans="2:12" ht="15" customHeight="1" x14ac:dyDescent="0.25">
      <c r="B39" s="88">
        <v>20</v>
      </c>
      <c r="C39" s="381"/>
      <c r="D39" s="382"/>
      <c r="E39" s="382"/>
      <c r="F39" s="383">
        <f t="shared" si="1"/>
        <v>0</v>
      </c>
      <c r="G39" s="383">
        <f t="shared" si="2"/>
        <v>0</v>
      </c>
      <c r="H39" s="398">
        <f>IF(AND($H$20&gt;0,B39&lt;='3. Project Information'!$C$31),+H38,0)</f>
        <v>0</v>
      </c>
      <c r="I39" s="400"/>
      <c r="J39" s="382"/>
      <c r="K39" s="384">
        <f t="shared" si="3"/>
        <v>0</v>
      </c>
      <c r="L39" s="383">
        <f t="shared" si="0"/>
        <v>0</v>
      </c>
    </row>
    <row r="40" spans="2:12" ht="15" customHeight="1" x14ac:dyDescent="0.25">
      <c r="B40" s="88">
        <v>21</v>
      </c>
      <c r="C40" s="381"/>
      <c r="D40" s="382"/>
      <c r="E40" s="382"/>
      <c r="F40" s="383">
        <f t="shared" si="1"/>
        <v>0</v>
      </c>
      <c r="G40" s="383">
        <f t="shared" si="2"/>
        <v>0</v>
      </c>
      <c r="H40" s="398">
        <f>IF(AND($H$20&gt;0,B40&lt;='3. Project Information'!$C$31),+H39,0)</f>
        <v>0</v>
      </c>
      <c r="I40" s="400"/>
      <c r="J40" s="382"/>
      <c r="K40" s="384">
        <f t="shared" si="3"/>
        <v>0</v>
      </c>
      <c r="L40" s="383">
        <f t="shared" si="0"/>
        <v>0</v>
      </c>
    </row>
    <row r="41" spans="2:12" ht="15" customHeight="1" x14ac:dyDescent="0.25">
      <c r="B41" s="88">
        <v>22</v>
      </c>
      <c r="C41" s="381"/>
      <c r="D41" s="382"/>
      <c r="E41" s="382"/>
      <c r="F41" s="383">
        <f t="shared" si="1"/>
        <v>0</v>
      </c>
      <c r="G41" s="383">
        <f t="shared" si="2"/>
        <v>0</v>
      </c>
      <c r="H41" s="398">
        <f>IF(AND($H$20&gt;0,B41&lt;='3. Project Information'!$C$31),+H40,0)</f>
        <v>0</v>
      </c>
      <c r="I41" s="400"/>
      <c r="J41" s="382"/>
      <c r="K41" s="384">
        <f t="shared" si="3"/>
        <v>0</v>
      </c>
      <c r="L41" s="383">
        <f t="shared" si="0"/>
        <v>0</v>
      </c>
    </row>
    <row r="42" spans="2:12" ht="15" customHeight="1" x14ac:dyDescent="0.25">
      <c r="B42" s="88">
        <v>23</v>
      </c>
      <c r="C42" s="381"/>
      <c r="D42" s="382"/>
      <c r="E42" s="382"/>
      <c r="F42" s="383">
        <f t="shared" si="1"/>
        <v>0</v>
      </c>
      <c r="G42" s="383">
        <f t="shared" si="2"/>
        <v>0</v>
      </c>
      <c r="H42" s="398">
        <f>IF(AND($H$20&gt;0,B42&lt;='3. Project Information'!$C$31),+H41,0)</f>
        <v>0</v>
      </c>
      <c r="I42" s="400"/>
      <c r="J42" s="382"/>
      <c r="K42" s="384">
        <f t="shared" si="3"/>
        <v>0</v>
      </c>
      <c r="L42" s="383">
        <f t="shared" si="0"/>
        <v>0</v>
      </c>
    </row>
    <row r="43" spans="2:12" ht="15" customHeight="1" x14ac:dyDescent="0.25">
      <c r="B43" s="88">
        <v>24</v>
      </c>
      <c r="C43" s="381"/>
      <c r="D43" s="382"/>
      <c r="E43" s="382"/>
      <c r="F43" s="383">
        <f t="shared" si="1"/>
        <v>0</v>
      </c>
      <c r="G43" s="383">
        <f t="shared" si="2"/>
        <v>0</v>
      </c>
      <c r="H43" s="398">
        <f>IF(AND($H$20&gt;0,B43&lt;='3. Project Information'!$C$31),+H42,0)</f>
        <v>0</v>
      </c>
      <c r="I43" s="400"/>
      <c r="J43" s="382"/>
      <c r="K43" s="384">
        <f t="shared" si="3"/>
        <v>0</v>
      </c>
      <c r="L43" s="383">
        <f t="shared" si="0"/>
        <v>0</v>
      </c>
    </row>
    <row r="44" spans="2:12" ht="15" customHeight="1" x14ac:dyDescent="0.25">
      <c r="B44" s="88">
        <v>25</v>
      </c>
      <c r="C44" s="381"/>
      <c r="D44" s="382"/>
      <c r="E44" s="382"/>
      <c r="F44" s="383">
        <f t="shared" si="1"/>
        <v>0</v>
      </c>
      <c r="G44" s="383">
        <f t="shared" si="2"/>
        <v>0</v>
      </c>
      <c r="H44" s="398">
        <f>IF(AND($H$20&gt;0,B44&lt;='3. Project Information'!$C$31),+H43,0)</f>
        <v>0</v>
      </c>
      <c r="I44" s="400"/>
      <c r="J44" s="382"/>
      <c r="K44" s="384">
        <f t="shared" si="3"/>
        <v>0</v>
      </c>
      <c r="L44" s="383">
        <f t="shared" si="0"/>
        <v>0</v>
      </c>
    </row>
    <row r="45" spans="2:12" ht="15" customHeight="1" x14ac:dyDescent="0.25">
      <c r="B45" s="88">
        <v>26</v>
      </c>
      <c r="C45" s="381"/>
      <c r="D45" s="382"/>
      <c r="E45" s="382"/>
      <c r="F45" s="383">
        <f t="shared" si="1"/>
        <v>0</v>
      </c>
      <c r="G45" s="383">
        <f t="shared" si="2"/>
        <v>0</v>
      </c>
      <c r="H45" s="398">
        <f>IF(AND($H$20&gt;0,B45&lt;='3. Project Information'!$C$31),+H44,0)</f>
        <v>0</v>
      </c>
      <c r="I45" s="400"/>
      <c r="J45" s="382"/>
      <c r="K45" s="384">
        <f t="shared" si="3"/>
        <v>0</v>
      </c>
      <c r="L45" s="383">
        <f t="shared" si="0"/>
        <v>0</v>
      </c>
    </row>
    <row r="46" spans="2:12" ht="15" customHeight="1" x14ac:dyDescent="0.25">
      <c r="B46" s="88">
        <v>27</v>
      </c>
      <c r="C46" s="381"/>
      <c r="D46" s="382"/>
      <c r="E46" s="382"/>
      <c r="F46" s="383">
        <f t="shared" si="1"/>
        <v>0</v>
      </c>
      <c r="G46" s="383">
        <f t="shared" si="2"/>
        <v>0</v>
      </c>
      <c r="H46" s="398">
        <f>IF(AND($H$20&gt;0,B46&lt;='3. Project Information'!$C$31),+H45,0)</f>
        <v>0</v>
      </c>
      <c r="I46" s="400"/>
      <c r="J46" s="382"/>
      <c r="K46" s="384">
        <f t="shared" si="3"/>
        <v>0</v>
      </c>
      <c r="L46" s="383">
        <f t="shared" si="0"/>
        <v>0</v>
      </c>
    </row>
    <row r="47" spans="2:12" ht="15" customHeight="1" x14ac:dyDescent="0.25">
      <c r="B47" s="88">
        <v>28</v>
      </c>
      <c r="C47" s="381"/>
      <c r="D47" s="382"/>
      <c r="E47" s="382"/>
      <c r="F47" s="383">
        <f t="shared" si="1"/>
        <v>0</v>
      </c>
      <c r="G47" s="383">
        <f t="shared" si="2"/>
        <v>0</v>
      </c>
      <c r="H47" s="398">
        <f>IF(AND($H$20&gt;0,B47&lt;='3. Project Information'!$C$31),+H46,0)</f>
        <v>0</v>
      </c>
      <c r="I47" s="400"/>
      <c r="J47" s="382"/>
      <c r="K47" s="384">
        <f t="shared" si="3"/>
        <v>0</v>
      </c>
      <c r="L47" s="383">
        <f t="shared" si="0"/>
        <v>0</v>
      </c>
    </row>
    <row r="48" spans="2:12" ht="15" customHeight="1" x14ac:dyDescent="0.25">
      <c r="B48" s="88">
        <v>29</v>
      </c>
      <c r="C48" s="381"/>
      <c r="D48" s="382"/>
      <c r="E48" s="382"/>
      <c r="F48" s="383">
        <f t="shared" si="1"/>
        <v>0</v>
      </c>
      <c r="G48" s="383">
        <f t="shared" si="2"/>
        <v>0</v>
      </c>
      <c r="H48" s="398">
        <f>IF(AND($H$20&gt;0,B48&lt;='3. Project Information'!$C$31),+H47,0)</f>
        <v>0</v>
      </c>
      <c r="I48" s="400"/>
      <c r="J48" s="382"/>
      <c r="K48" s="384">
        <f t="shared" si="3"/>
        <v>0</v>
      </c>
      <c r="L48" s="383">
        <f t="shared" si="0"/>
        <v>0</v>
      </c>
    </row>
    <row r="49" spans="2:12" ht="15" customHeight="1" x14ac:dyDescent="0.25">
      <c r="B49" s="88">
        <v>30</v>
      </c>
      <c r="C49" s="381"/>
      <c r="D49" s="382"/>
      <c r="E49" s="382"/>
      <c r="F49" s="383">
        <f t="shared" si="1"/>
        <v>0</v>
      </c>
      <c r="G49" s="383">
        <f t="shared" si="2"/>
        <v>0</v>
      </c>
      <c r="H49" s="398">
        <f>IF(AND($H$20&gt;0,B49&lt;='3. Project Information'!$C$31),+H48,0)</f>
        <v>0</v>
      </c>
      <c r="I49" s="400"/>
      <c r="J49" s="382"/>
      <c r="K49" s="384">
        <f t="shared" si="3"/>
        <v>0</v>
      </c>
      <c r="L49" s="383">
        <f t="shared" si="0"/>
        <v>0</v>
      </c>
    </row>
    <row r="50" spans="2:12" ht="15" customHeight="1" x14ac:dyDescent="0.25">
      <c r="B50" s="88">
        <v>31</v>
      </c>
      <c r="C50" s="381"/>
      <c r="D50" s="382"/>
      <c r="E50" s="382"/>
      <c r="F50" s="383">
        <f t="shared" si="1"/>
        <v>0</v>
      </c>
      <c r="G50" s="383">
        <f t="shared" si="2"/>
        <v>0</v>
      </c>
      <c r="H50" s="398">
        <f>IF(AND($H$20&gt;0,B50&lt;='3. Project Information'!$C$31),+H49,0)</f>
        <v>0</v>
      </c>
      <c r="I50" s="400"/>
      <c r="J50" s="382"/>
      <c r="K50" s="384">
        <f t="shared" si="3"/>
        <v>0</v>
      </c>
      <c r="L50" s="383">
        <f t="shared" si="0"/>
        <v>0</v>
      </c>
    </row>
    <row r="51" spans="2:12" ht="15" customHeight="1" x14ac:dyDescent="0.25">
      <c r="B51" s="88">
        <v>32</v>
      </c>
      <c r="C51" s="381"/>
      <c r="D51" s="382"/>
      <c r="E51" s="382"/>
      <c r="F51" s="383">
        <f t="shared" si="1"/>
        <v>0</v>
      </c>
      <c r="G51" s="383">
        <f t="shared" si="2"/>
        <v>0</v>
      </c>
      <c r="H51" s="398">
        <f>IF(AND($H$20&gt;0,B51&lt;='3. Project Information'!$C$31),+H50,0)</f>
        <v>0</v>
      </c>
      <c r="I51" s="400"/>
      <c r="J51" s="382"/>
      <c r="K51" s="384">
        <f t="shared" si="3"/>
        <v>0</v>
      </c>
      <c r="L51" s="383">
        <f t="shared" si="0"/>
        <v>0</v>
      </c>
    </row>
    <row r="52" spans="2:12" ht="15" customHeight="1" x14ac:dyDescent="0.25">
      <c r="B52" s="88">
        <v>33</v>
      </c>
      <c r="C52" s="381"/>
      <c r="D52" s="382"/>
      <c r="E52" s="382"/>
      <c r="F52" s="383">
        <f t="shared" si="1"/>
        <v>0</v>
      </c>
      <c r="G52" s="383">
        <f t="shared" si="2"/>
        <v>0</v>
      </c>
      <c r="H52" s="398">
        <f>IF(AND($H$20&gt;0,B52&lt;='3. Project Information'!$C$31),+H51,0)</f>
        <v>0</v>
      </c>
      <c r="I52" s="400"/>
      <c r="J52" s="382"/>
      <c r="K52" s="384">
        <f t="shared" si="3"/>
        <v>0</v>
      </c>
      <c r="L52" s="383">
        <f t="shared" si="0"/>
        <v>0</v>
      </c>
    </row>
    <row r="53" spans="2:12" ht="15" customHeight="1" x14ac:dyDescent="0.25">
      <c r="B53" s="88">
        <v>34</v>
      </c>
      <c r="C53" s="381"/>
      <c r="D53" s="382"/>
      <c r="E53" s="382"/>
      <c r="F53" s="383">
        <f t="shared" si="1"/>
        <v>0</v>
      </c>
      <c r="G53" s="383">
        <f t="shared" si="2"/>
        <v>0</v>
      </c>
      <c r="H53" s="398">
        <f>IF(AND($H$20&gt;0,B53&lt;='3. Project Information'!$C$31),+H52,0)</f>
        <v>0</v>
      </c>
      <c r="I53" s="400"/>
      <c r="J53" s="382"/>
      <c r="K53" s="384">
        <f t="shared" si="3"/>
        <v>0</v>
      </c>
      <c r="L53" s="383">
        <f t="shared" si="0"/>
        <v>0</v>
      </c>
    </row>
    <row r="54" spans="2:12" ht="15" customHeight="1" x14ac:dyDescent="0.25">
      <c r="B54" s="88">
        <v>35</v>
      </c>
      <c r="C54" s="381"/>
      <c r="D54" s="382"/>
      <c r="E54" s="382"/>
      <c r="F54" s="383">
        <f t="shared" si="1"/>
        <v>0</v>
      </c>
      <c r="G54" s="383">
        <f t="shared" si="2"/>
        <v>0</v>
      </c>
      <c r="H54" s="398">
        <f>IF(AND($H$20&gt;0,B54&lt;='3. Project Information'!$C$31),+H53,0)</f>
        <v>0</v>
      </c>
      <c r="I54" s="400"/>
      <c r="J54" s="382"/>
      <c r="K54" s="384">
        <f t="shared" si="3"/>
        <v>0</v>
      </c>
      <c r="L54" s="383">
        <f t="shared" si="0"/>
        <v>0</v>
      </c>
    </row>
    <row r="55" spans="2:12" ht="15" customHeight="1" x14ac:dyDescent="0.25">
      <c r="B55" s="88">
        <v>36</v>
      </c>
      <c r="C55" s="381"/>
      <c r="D55" s="382"/>
      <c r="E55" s="382"/>
      <c r="F55" s="383">
        <f t="shared" si="1"/>
        <v>0</v>
      </c>
      <c r="G55" s="383">
        <f t="shared" si="2"/>
        <v>0</v>
      </c>
      <c r="H55" s="398">
        <f>IF(AND($H$20&gt;0,B55&lt;='3. Project Information'!$C$31),+H54,0)</f>
        <v>0</v>
      </c>
      <c r="I55" s="400"/>
      <c r="J55" s="382"/>
      <c r="K55" s="384">
        <f t="shared" si="3"/>
        <v>0</v>
      </c>
      <c r="L55" s="383">
        <f t="shared" si="0"/>
        <v>0</v>
      </c>
    </row>
    <row r="56" spans="2:12" ht="15" customHeight="1" x14ac:dyDescent="0.25">
      <c r="B56" s="88">
        <v>37</v>
      </c>
      <c r="C56" s="381"/>
      <c r="D56" s="382"/>
      <c r="E56" s="382"/>
      <c r="F56" s="383">
        <f t="shared" si="1"/>
        <v>0</v>
      </c>
      <c r="G56" s="383">
        <f t="shared" si="2"/>
        <v>0</v>
      </c>
      <c r="H56" s="398">
        <f>IF(AND($H$20&gt;0,B56&lt;='3. Project Information'!$C$31),+H55,0)</f>
        <v>0</v>
      </c>
      <c r="I56" s="400"/>
      <c r="J56" s="382"/>
      <c r="K56" s="384">
        <f t="shared" si="3"/>
        <v>0</v>
      </c>
      <c r="L56" s="383">
        <f t="shared" si="0"/>
        <v>0</v>
      </c>
    </row>
    <row r="57" spans="2:12" ht="15" customHeight="1" x14ac:dyDescent="0.25">
      <c r="B57" s="88">
        <v>38</v>
      </c>
      <c r="C57" s="381"/>
      <c r="D57" s="382"/>
      <c r="E57" s="382"/>
      <c r="F57" s="383">
        <f t="shared" si="1"/>
        <v>0</v>
      </c>
      <c r="G57" s="383">
        <f t="shared" si="2"/>
        <v>0</v>
      </c>
      <c r="H57" s="398">
        <f>IF(AND($H$20&gt;0,B57&lt;='3. Project Information'!$C$31),+H56,0)</f>
        <v>0</v>
      </c>
      <c r="I57" s="400"/>
      <c r="J57" s="382"/>
      <c r="K57" s="384">
        <f t="shared" si="3"/>
        <v>0</v>
      </c>
      <c r="L57" s="383">
        <f t="shared" si="0"/>
        <v>0</v>
      </c>
    </row>
    <row r="58" spans="2:12" ht="15" customHeight="1" x14ac:dyDescent="0.25">
      <c r="B58" s="88">
        <v>39</v>
      </c>
      <c r="C58" s="381"/>
      <c r="D58" s="382"/>
      <c r="E58" s="382"/>
      <c r="F58" s="383">
        <f t="shared" si="1"/>
        <v>0</v>
      </c>
      <c r="G58" s="383">
        <f t="shared" si="2"/>
        <v>0</v>
      </c>
      <c r="H58" s="398">
        <f>IF(AND($H$20&gt;0,B58&lt;='3. Project Information'!$C$31),+H57,0)</f>
        <v>0</v>
      </c>
      <c r="I58" s="400"/>
      <c r="J58" s="382"/>
      <c r="K58" s="384">
        <f t="shared" si="3"/>
        <v>0</v>
      </c>
      <c r="L58" s="383">
        <f t="shared" si="0"/>
        <v>0</v>
      </c>
    </row>
    <row r="59" spans="2:12" ht="15" customHeight="1" x14ac:dyDescent="0.25">
      <c r="B59" s="90">
        <v>40</v>
      </c>
      <c r="C59" s="385"/>
      <c r="D59" s="386"/>
      <c r="E59" s="386"/>
      <c r="F59" s="383">
        <f t="shared" si="1"/>
        <v>0</v>
      </c>
      <c r="G59" s="383">
        <f t="shared" si="2"/>
        <v>0</v>
      </c>
      <c r="H59" s="399">
        <f>IF(AND($H$20&gt;0,B59&lt;='3. Project Information'!$C$31),+H58,0)</f>
        <v>0</v>
      </c>
      <c r="I59" s="401"/>
      <c r="J59" s="386"/>
      <c r="K59" s="384">
        <f t="shared" si="3"/>
        <v>0</v>
      </c>
      <c r="L59" s="383">
        <f t="shared" si="0"/>
        <v>0</v>
      </c>
    </row>
    <row r="60" spans="2:12" ht="12.75" customHeight="1" x14ac:dyDescent="0.25">
      <c r="B60" s="270" t="s">
        <v>517</v>
      </c>
    </row>
    <row r="61" spans="2:12" ht="12.75" customHeight="1" x14ac:dyDescent="0.25">
      <c r="B61" s="298"/>
      <c r="C61" s="298"/>
    </row>
    <row r="62" spans="2:12" ht="40.15" customHeight="1" x14ac:dyDescent="0.25">
      <c r="B62" s="86" t="s">
        <v>735</v>
      </c>
      <c r="C62" s="238" t="s">
        <v>518</v>
      </c>
      <c r="D62" s="238" t="s">
        <v>519</v>
      </c>
      <c r="E62" s="238" t="s">
        <v>520</v>
      </c>
    </row>
    <row r="63" spans="2:12" ht="20.100000000000001" customHeight="1" x14ac:dyDescent="0.25">
      <c r="B63" s="88" t="s">
        <v>207</v>
      </c>
      <c r="C63" s="382"/>
      <c r="D63" s="387"/>
      <c r="E63" s="383">
        <f>C63*D63</f>
        <v>0</v>
      </c>
    </row>
    <row r="64" spans="2:12" ht="20.100000000000001" customHeight="1" x14ac:dyDescent="0.25">
      <c r="B64" s="88" t="s">
        <v>208</v>
      </c>
      <c r="C64" s="382"/>
      <c r="D64" s="387"/>
      <c r="E64" s="383">
        <f>C64*D64</f>
        <v>0</v>
      </c>
    </row>
    <row r="65" spans="1:12" ht="20.100000000000001" customHeight="1" x14ac:dyDescent="0.25">
      <c r="B65" s="88" t="s">
        <v>209</v>
      </c>
      <c r="C65" s="382"/>
      <c r="D65" s="387"/>
      <c r="E65" s="383">
        <f>C65*D65</f>
        <v>0</v>
      </c>
      <c r="G65" s="311"/>
    </row>
    <row r="66" spans="1:12" ht="20.100000000000001" customHeight="1" x14ac:dyDescent="0.25">
      <c r="B66" s="90" t="s">
        <v>521</v>
      </c>
      <c r="C66" s="382"/>
      <c r="D66" s="388"/>
      <c r="E66" s="389">
        <f>C66*D66</f>
        <v>0</v>
      </c>
      <c r="G66" s="311"/>
    </row>
    <row r="67" spans="1:12" ht="18.75" x14ac:dyDescent="0.25">
      <c r="A67" s="309"/>
      <c r="B67" s="298"/>
      <c r="C67" s="298"/>
      <c r="D67" s="310"/>
      <c r="E67" s="310"/>
      <c r="F67" s="310"/>
      <c r="G67" s="311"/>
    </row>
    <row r="68" spans="1:12" ht="35.1" customHeight="1" x14ac:dyDescent="0.25">
      <c r="B68" s="305"/>
      <c r="C68" s="275"/>
      <c r="D68" s="507" t="s">
        <v>730</v>
      </c>
      <c r="E68" s="508"/>
      <c r="F68" s="312"/>
      <c r="G68" s="312"/>
      <c r="I68" s="507" t="s">
        <v>740</v>
      </c>
      <c r="J68" s="508"/>
    </row>
    <row r="69" spans="1:12" ht="35.1" customHeight="1" x14ac:dyDescent="0.25">
      <c r="B69" s="298"/>
      <c r="C69" s="298"/>
      <c r="D69" s="507" t="s">
        <v>731</v>
      </c>
      <c r="E69" s="508"/>
      <c r="F69" s="312"/>
      <c r="G69" s="312"/>
      <c r="H69" s="298"/>
      <c r="I69" s="507" t="s">
        <v>741</v>
      </c>
      <c r="J69" s="508"/>
    </row>
    <row r="70" spans="1:12" ht="35.1" customHeight="1" x14ac:dyDescent="0.25">
      <c r="A70" s="307"/>
      <c r="B70" s="395" t="str">
        <f>"PPA / ESA Rates - Secondary Technology - "&amp;$D$2</f>
        <v xml:space="preserve">PPA / ESA Rates - Secondary Technology - </v>
      </c>
      <c r="C70" s="314"/>
      <c r="D70" s="507" t="s">
        <v>732</v>
      </c>
      <c r="E70" s="508"/>
      <c r="F70" s="312"/>
      <c r="G70" s="312"/>
      <c r="H70" s="315"/>
      <c r="I70" s="507" t="s">
        <v>742</v>
      </c>
      <c r="J70" s="508"/>
    </row>
    <row r="71" spans="1:12" ht="64.900000000000006" customHeight="1" x14ac:dyDescent="0.25">
      <c r="A71" s="307"/>
      <c r="B71" s="238" t="s">
        <v>357</v>
      </c>
      <c r="C71" s="87" t="s">
        <v>522</v>
      </c>
      <c r="D71" s="238" t="s">
        <v>692</v>
      </c>
      <c r="E71" s="238" t="s">
        <v>691</v>
      </c>
      <c r="F71" s="238" t="s">
        <v>693</v>
      </c>
      <c r="G71" s="238" t="s">
        <v>694</v>
      </c>
      <c r="H71" s="238" t="s">
        <v>516</v>
      </c>
      <c r="I71" s="238" t="s">
        <v>695</v>
      </c>
      <c r="J71" s="238" t="s">
        <v>696</v>
      </c>
      <c r="K71" s="238" t="s">
        <v>697</v>
      </c>
      <c r="L71" s="238" t="s">
        <v>698</v>
      </c>
    </row>
    <row r="72" spans="1:12" ht="15" customHeight="1" x14ac:dyDescent="0.25">
      <c r="A72" s="307"/>
      <c r="B72" s="109">
        <v>1</v>
      </c>
      <c r="C72" s="397">
        <f>'3. Project Information'!$C$57</f>
        <v>0</v>
      </c>
      <c r="D72" s="38"/>
      <c r="E72" s="39"/>
      <c r="F72" s="390">
        <f>C72*D72</f>
        <v>0</v>
      </c>
      <c r="G72" s="390">
        <f>C72*E72</f>
        <v>0</v>
      </c>
      <c r="H72" s="397">
        <f>IF('3. Project Information'!$C$8="Company Ownership","",+'3. Project Information'!$C$45)</f>
        <v>0</v>
      </c>
      <c r="I72" s="38"/>
      <c r="J72" s="38"/>
      <c r="K72" s="347">
        <f>H72*I72*12*1000</f>
        <v>0</v>
      </c>
      <c r="L72" s="347">
        <f>H72*J72*12*1000</f>
        <v>0</v>
      </c>
    </row>
    <row r="73" spans="1:12" ht="15" customHeight="1" x14ac:dyDescent="0.25">
      <c r="A73" s="307"/>
      <c r="B73" s="109">
        <v>2</v>
      </c>
      <c r="C73" s="381"/>
      <c r="D73" s="38"/>
      <c r="E73" s="39"/>
      <c r="F73" s="390">
        <f t="shared" ref="F73:F111" si="4">C73*D73</f>
        <v>0</v>
      </c>
      <c r="G73" s="390">
        <f t="shared" ref="G73:G111" si="5">C73*E73</f>
        <v>0</v>
      </c>
      <c r="H73" s="397">
        <f>IF(AND($H$72&gt;0,B73&lt;='3. Project Information'!$C$48),+H72,0)</f>
        <v>0</v>
      </c>
      <c r="I73" s="38"/>
      <c r="J73" s="38"/>
      <c r="K73" s="347">
        <f>H73*I73*12*1000</f>
        <v>0</v>
      </c>
      <c r="L73" s="347">
        <f t="shared" ref="L73:L111" si="6">H73*J73*12*1000</f>
        <v>0</v>
      </c>
    </row>
    <row r="74" spans="1:12" ht="15" customHeight="1" x14ac:dyDescent="0.25">
      <c r="A74" s="307"/>
      <c r="B74" s="109">
        <v>3</v>
      </c>
      <c r="C74" s="381"/>
      <c r="D74" s="38"/>
      <c r="E74" s="39"/>
      <c r="F74" s="390">
        <f t="shared" si="4"/>
        <v>0</v>
      </c>
      <c r="G74" s="390">
        <f t="shared" si="5"/>
        <v>0</v>
      </c>
      <c r="H74" s="397">
        <f>IF(AND($H$72&gt;0,B74&lt;='3. Project Information'!$C$48),+H73,0)</f>
        <v>0</v>
      </c>
      <c r="I74" s="38"/>
      <c r="J74" s="38"/>
      <c r="K74" s="347">
        <f t="shared" ref="K74:K111" si="7">H74*I74*12*1000</f>
        <v>0</v>
      </c>
      <c r="L74" s="347">
        <f t="shared" si="6"/>
        <v>0</v>
      </c>
    </row>
    <row r="75" spans="1:12" ht="15" customHeight="1" x14ac:dyDescent="0.25">
      <c r="A75" s="308"/>
      <c r="B75" s="109">
        <v>4</v>
      </c>
      <c r="C75" s="381"/>
      <c r="D75" s="38"/>
      <c r="E75" s="39"/>
      <c r="F75" s="390">
        <f t="shared" si="4"/>
        <v>0</v>
      </c>
      <c r="G75" s="390">
        <f t="shared" si="5"/>
        <v>0</v>
      </c>
      <c r="H75" s="397">
        <f>IF(AND($H$72&gt;0,B75&lt;='3. Project Information'!$C$48),+H74,0)</f>
        <v>0</v>
      </c>
      <c r="I75" s="38"/>
      <c r="J75" s="38"/>
      <c r="K75" s="347">
        <f t="shared" si="7"/>
        <v>0</v>
      </c>
      <c r="L75" s="347">
        <f t="shared" si="6"/>
        <v>0</v>
      </c>
    </row>
    <row r="76" spans="1:12" ht="15" customHeight="1" x14ac:dyDescent="0.25">
      <c r="B76" s="109">
        <v>5</v>
      </c>
      <c r="C76" s="381"/>
      <c r="D76" s="38"/>
      <c r="E76" s="39"/>
      <c r="F76" s="390">
        <f t="shared" si="4"/>
        <v>0</v>
      </c>
      <c r="G76" s="390">
        <f t="shared" si="5"/>
        <v>0</v>
      </c>
      <c r="H76" s="397">
        <f>IF(AND($H$72&gt;0,B76&lt;='3. Project Information'!$C$48),+H75,0)</f>
        <v>0</v>
      </c>
      <c r="I76" s="38"/>
      <c r="J76" s="38"/>
      <c r="K76" s="347">
        <f t="shared" si="7"/>
        <v>0</v>
      </c>
      <c r="L76" s="347">
        <f t="shared" si="6"/>
        <v>0</v>
      </c>
    </row>
    <row r="77" spans="1:12" ht="15" customHeight="1" x14ac:dyDescent="0.25">
      <c r="B77" s="109">
        <v>6</v>
      </c>
      <c r="C77" s="381"/>
      <c r="D77" s="38"/>
      <c r="E77" s="39"/>
      <c r="F77" s="390">
        <f t="shared" si="4"/>
        <v>0</v>
      </c>
      <c r="G77" s="390">
        <f t="shared" si="5"/>
        <v>0</v>
      </c>
      <c r="H77" s="397">
        <f>IF(AND($H$72&gt;0,B77&lt;='3. Project Information'!$C$48),+H76,0)</f>
        <v>0</v>
      </c>
      <c r="I77" s="38"/>
      <c r="J77" s="38"/>
      <c r="K77" s="347">
        <f t="shared" si="7"/>
        <v>0</v>
      </c>
      <c r="L77" s="347">
        <f t="shared" si="6"/>
        <v>0</v>
      </c>
    </row>
    <row r="78" spans="1:12" ht="15" customHeight="1" x14ac:dyDescent="0.25">
      <c r="B78" s="109">
        <v>7</v>
      </c>
      <c r="C78" s="381"/>
      <c r="D78" s="38"/>
      <c r="E78" s="39"/>
      <c r="F78" s="390">
        <f t="shared" si="4"/>
        <v>0</v>
      </c>
      <c r="G78" s="390">
        <f t="shared" si="5"/>
        <v>0</v>
      </c>
      <c r="H78" s="397">
        <f>IF(AND($H$72&gt;0,B78&lt;='3. Project Information'!$C$48),+H77,0)</f>
        <v>0</v>
      </c>
      <c r="I78" s="38"/>
      <c r="J78" s="38"/>
      <c r="K78" s="347">
        <f t="shared" si="7"/>
        <v>0</v>
      </c>
      <c r="L78" s="347">
        <f t="shared" si="6"/>
        <v>0</v>
      </c>
    </row>
    <row r="79" spans="1:12" ht="15" customHeight="1" x14ac:dyDescent="0.25">
      <c r="B79" s="109">
        <v>8</v>
      </c>
      <c r="C79" s="381"/>
      <c r="D79" s="38"/>
      <c r="E79" s="39"/>
      <c r="F79" s="390">
        <f t="shared" si="4"/>
        <v>0</v>
      </c>
      <c r="G79" s="390">
        <f t="shared" si="5"/>
        <v>0</v>
      </c>
      <c r="H79" s="397">
        <f>IF(AND($H$72&gt;0,B79&lt;='3. Project Information'!$C$48),+H78,0)</f>
        <v>0</v>
      </c>
      <c r="I79" s="38"/>
      <c r="J79" s="38"/>
      <c r="K79" s="347">
        <f t="shared" si="7"/>
        <v>0</v>
      </c>
      <c r="L79" s="347">
        <f t="shared" si="6"/>
        <v>0</v>
      </c>
    </row>
    <row r="80" spans="1:12" ht="15" customHeight="1" x14ac:dyDescent="0.25">
      <c r="B80" s="109">
        <v>9</v>
      </c>
      <c r="C80" s="381"/>
      <c r="D80" s="38"/>
      <c r="E80" s="39"/>
      <c r="F80" s="390">
        <f t="shared" si="4"/>
        <v>0</v>
      </c>
      <c r="G80" s="390">
        <f t="shared" si="5"/>
        <v>0</v>
      </c>
      <c r="H80" s="397">
        <f>IF(AND($H$72&gt;0,B80&lt;='3. Project Information'!$C$48),+H79,0)</f>
        <v>0</v>
      </c>
      <c r="I80" s="38"/>
      <c r="J80" s="38"/>
      <c r="K80" s="347">
        <f t="shared" si="7"/>
        <v>0</v>
      </c>
      <c r="L80" s="347">
        <f t="shared" si="6"/>
        <v>0</v>
      </c>
    </row>
    <row r="81" spans="2:12" ht="15" customHeight="1" x14ac:dyDescent="0.25">
      <c r="B81" s="109">
        <v>10</v>
      </c>
      <c r="C81" s="381"/>
      <c r="D81" s="38"/>
      <c r="E81" s="39"/>
      <c r="F81" s="390">
        <f t="shared" si="4"/>
        <v>0</v>
      </c>
      <c r="G81" s="390">
        <f t="shared" si="5"/>
        <v>0</v>
      </c>
      <c r="H81" s="397">
        <f>IF(AND($H$72&gt;0,B81&lt;='3. Project Information'!$C$48),+H80,0)</f>
        <v>0</v>
      </c>
      <c r="I81" s="38"/>
      <c r="J81" s="38"/>
      <c r="K81" s="347">
        <f t="shared" si="7"/>
        <v>0</v>
      </c>
      <c r="L81" s="347">
        <f t="shared" si="6"/>
        <v>0</v>
      </c>
    </row>
    <row r="82" spans="2:12" ht="15" customHeight="1" x14ac:dyDescent="0.25">
      <c r="B82" s="109">
        <v>11</v>
      </c>
      <c r="C82" s="381"/>
      <c r="D82" s="38"/>
      <c r="E82" s="39"/>
      <c r="F82" s="390">
        <f t="shared" si="4"/>
        <v>0</v>
      </c>
      <c r="G82" s="390">
        <f t="shared" si="5"/>
        <v>0</v>
      </c>
      <c r="H82" s="397">
        <f>IF(AND($H$72&gt;0,B82&lt;='3. Project Information'!$C$48),+H81,0)</f>
        <v>0</v>
      </c>
      <c r="I82" s="38"/>
      <c r="J82" s="38"/>
      <c r="K82" s="347">
        <f t="shared" si="7"/>
        <v>0</v>
      </c>
      <c r="L82" s="347">
        <f t="shared" si="6"/>
        <v>0</v>
      </c>
    </row>
    <row r="83" spans="2:12" ht="15" customHeight="1" x14ac:dyDescent="0.25">
      <c r="B83" s="109">
        <v>12</v>
      </c>
      <c r="C83" s="381"/>
      <c r="D83" s="38"/>
      <c r="E83" s="39"/>
      <c r="F83" s="390">
        <f t="shared" si="4"/>
        <v>0</v>
      </c>
      <c r="G83" s="390">
        <f t="shared" si="5"/>
        <v>0</v>
      </c>
      <c r="H83" s="397">
        <f>IF(AND($H$72&gt;0,B83&lt;='3. Project Information'!$C$48),+H82,0)</f>
        <v>0</v>
      </c>
      <c r="I83" s="38"/>
      <c r="J83" s="38"/>
      <c r="K83" s="347">
        <f t="shared" si="7"/>
        <v>0</v>
      </c>
      <c r="L83" s="347">
        <f t="shared" si="6"/>
        <v>0</v>
      </c>
    </row>
    <row r="84" spans="2:12" ht="15" customHeight="1" x14ac:dyDescent="0.25">
      <c r="B84" s="109">
        <v>13</v>
      </c>
      <c r="C84" s="381"/>
      <c r="D84" s="38"/>
      <c r="E84" s="39"/>
      <c r="F84" s="390">
        <f t="shared" si="4"/>
        <v>0</v>
      </c>
      <c r="G84" s="390">
        <f t="shared" si="5"/>
        <v>0</v>
      </c>
      <c r="H84" s="397">
        <f>IF(AND($H$72&gt;0,B84&lt;='3. Project Information'!$C$48),+H83,0)</f>
        <v>0</v>
      </c>
      <c r="I84" s="38"/>
      <c r="J84" s="38"/>
      <c r="K84" s="347">
        <f t="shared" si="7"/>
        <v>0</v>
      </c>
      <c r="L84" s="347">
        <f t="shared" si="6"/>
        <v>0</v>
      </c>
    </row>
    <row r="85" spans="2:12" ht="15" customHeight="1" x14ac:dyDescent="0.25">
      <c r="B85" s="109">
        <v>14</v>
      </c>
      <c r="C85" s="381"/>
      <c r="D85" s="38"/>
      <c r="E85" s="39"/>
      <c r="F85" s="390">
        <f t="shared" si="4"/>
        <v>0</v>
      </c>
      <c r="G85" s="390">
        <f t="shared" si="5"/>
        <v>0</v>
      </c>
      <c r="H85" s="397">
        <f>IF(AND($H$72&gt;0,B85&lt;='3. Project Information'!$C$48),+H84,0)</f>
        <v>0</v>
      </c>
      <c r="I85" s="38"/>
      <c r="J85" s="38"/>
      <c r="K85" s="347">
        <f t="shared" si="7"/>
        <v>0</v>
      </c>
      <c r="L85" s="347">
        <f t="shared" si="6"/>
        <v>0</v>
      </c>
    </row>
    <row r="86" spans="2:12" ht="15" customHeight="1" x14ac:dyDescent="0.25">
      <c r="B86" s="109">
        <v>15</v>
      </c>
      <c r="C86" s="381"/>
      <c r="D86" s="38"/>
      <c r="E86" s="39"/>
      <c r="F86" s="390">
        <f t="shared" si="4"/>
        <v>0</v>
      </c>
      <c r="G86" s="390">
        <f t="shared" si="5"/>
        <v>0</v>
      </c>
      <c r="H86" s="397">
        <f>IF(AND($H$72&gt;0,B86&lt;='3. Project Information'!$C$48),+H85,0)</f>
        <v>0</v>
      </c>
      <c r="I86" s="38"/>
      <c r="J86" s="38"/>
      <c r="K86" s="347">
        <f t="shared" si="7"/>
        <v>0</v>
      </c>
      <c r="L86" s="347">
        <f t="shared" si="6"/>
        <v>0</v>
      </c>
    </row>
    <row r="87" spans="2:12" ht="15" customHeight="1" x14ac:dyDescent="0.25">
      <c r="B87" s="109">
        <v>16</v>
      </c>
      <c r="C87" s="381"/>
      <c r="D87" s="38"/>
      <c r="E87" s="39"/>
      <c r="F87" s="390">
        <f t="shared" si="4"/>
        <v>0</v>
      </c>
      <c r="G87" s="390">
        <f t="shared" si="5"/>
        <v>0</v>
      </c>
      <c r="H87" s="397">
        <f>IF(AND($H$72&gt;0,B87&lt;='3. Project Information'!$C$48),+H86,0)</f>
        <v>0</v>
      </c>
      <c r="I87" s="38"/>
      <c r="J87" s="38"/>
      <c r="K87" s="347">
        <f t="shared" si="7"/>
        <v>0</v>
      </c>
      <c r="L87" s="347">
        <f t="shared" si="6"/>
        <v>0</v>
      </c>
    </row>
    <row r="88" spans="2:12" ht="15" customHeight="1" x14ac:dyDescent="0.25">
      <c r="B88" s="109">
        <v>17</v>
      </c>
      <c r="C88" s="381"/>
      <c r="D88" s="38"/>
      <c r="E88" s="39"/>
      <c r="F88" s="390">
        <f t="shared" si="4"/>
        <v>0</v>
      </c>
      <c r="G88" s="390">
        <f t="shared" si="5"/>
        <v>0</v>
      </c>
      <c r="H88" s="397">
        <f>IF(AND($H$72&gt;0,B88&lt;='3. Project Information'!$C$48),+H87,0)</f>
        <v>0</v>
      </c>
      <c r="I88" s="38"/>
      <c r="J88" s="38"/>
      <c r="K88" s="347">
        <f t="shared" si="7"/>
        <v>0</v>
      </c>
      <c r="L88" s="347">
        <f t="shared" si="6"/>
        <v>0</v>
      </c>
    </row>
    <row r="89" spans="2:12" ht="15" customHeight="1" x14ac:dyDescent="0.25">
      <c r="B89" s="109">
        <v>18</v>
      </c>
      <c r="C89" s="381"/>
      <c r="D89" s="38"/>
      <c r="E89" s="39"/>
      <c r="F89" s="390">
        <f t="shared" si="4"/>
        <v>0</v>
      </c>
      <c r="G89" s="390">
        <f t="shared" si="5"/>
        <v>0</v>
      </c>
      <c r="H89" s="397">
        <f>IF(AND($H$72&gt;0,B89&lt;='3. Project Information'!$C$48),+H88,0)</f>
        <v>0</v>
      </c>
      <c r="I89" s="38"/>
      <c r="J89" s="38"/>
      <c r="K89" s="347">
        <f t="shared" si="7"/>
        <v>0</v>
      </c>
      <c r="L89" s="347">
        <f t="shared" si="6"/>
        <v>0</v>
      </c>
    </row>
    <row r="90" spans="2:12" ht="15" customHeight="1" x14ac:dyDescent="0.25">
      <c r="B90" s="109">
        <v>19</v>
      </c>
      <c r="C90" s="381"/>
      <c r="D90" s="38"/>
      <c r="E90" s="39"/>
      <c r="F90" s="390">
        <f t="shared" si="4"/>
        <v>0</v>
      </c>
      <c r="G90" s="390">
        <f t="shared" si="5"/>
        <v>0</v>
      </c>
      <c r="H90" s="397">
        <f>IF(AND($H$72&gt;0,B90&lt;='3. Project Information'!$C$48),+H89,0)</f>
        <v>0</v>
      </c>
      <c r="I90" s="38"/>
      <c r="J90" s="38"/>
      <c r="K90" s="347">
        <f t="shared" si="7"/>
        <v>0</v>
      </c>
      <c r="L90" s="347">
        <f t="shared" si="6"/>
        <v>0</v>
      </c>
    </row>
    <row r="91" spans="2:12" ht="15" customHeight="1" x14ac:dyDescent="0.25">
      <c r="B91" s="109">
        <v>20</v>
      </c>
      <c r="C91" s="381"/>
      <c r="D91" s="38"/>
      <c r="E91" s="39"/>
      <c r="F91" s="390">
        <f t="shared" si="4"/>
        <v>0</v>
      </c>
      <c r="G91" s="390">
        <f t="shared" si="5"/>
        <v>0</v>
      </c>
      <c r="H91" s="397">
        <f>IF(AND($H$72&gt;0,B91&lt;='3. Project Information'!$C$48),+H90,0)</f>
        <v>0</v>
      </c>
      <c r="I91" s="38"/>
      <c r="J91" s="38"/>
      <c r="K91" s="347">
        <f t="shared" si="7"/>
        <v>0</v>
      </c>
      <c r="L91" s="347">
        <f t="shared" si="6"/>
        <v>0</v>
      </c>
    </row>
    <row r="92" spans="2:12" ht="15" customHeight="1" x14ac:dyDescent="0.25">
      <c r="B92" s="109">
        <v>21</v>
      </c>
      <c r="C92" s="381"/>
      <c r="D92" s="38"/>
      <c r="E92" s="39"/>
      <c r="F92" s="390">
        <f t="shared" si="4"/>
        <v>0</v>
      </c>
      <c r="G92" s="390">
        <f t="shared" si="5"/>
        <v>0</v>
      </c>
      <c r="H92" s="397">
        <f>IF(AND($H$72&gt;0,B92&lt;='3. Project Information'!$C$48),+H91,0)</f>
        <v>0</v>
      </c>
      <c r="I92" s="38"/>
      <c r="J92" s="38"/>
      <c r="K92" s="347">
        <f t="shared" si="7"/>
        <v>0</v>
      </c>
      <c r="L92" s="347">
        <f t="shared" si="6"/>
        <v>0</v>
      </c>
    </row>
    <row r="93" spans="2:12" ht="15" customHeight="1" x14ac:dyDescent="0.25">
      <c r="B93" s="109">
        <v>22</v>
      </c>
      <c r="C93" s="381"/>
      <c r="D93" s="38"/>
      <c r="E93" s="39"/>
      <c r="F93" s="390">
        <f t="shared" si="4"/>
        <v>0</v>
      </c>
      <c r="G93" s="390">
        <f t="shared" si="5"/>
        <v>0</v>
      </c>
      <c r="H93" s="397">
        <f>IF(AND($H$72&gt;0,B93&lt;='3. Project Information'!$C$48),+H92,0)</f>
        <v>0</v>
      </c>
      <c r="I93" s="38"/>
      <c r="J93" s="38"/>
      <c r="K93" s="347">
        <f t="shared" si="7"/>
        <v>0</v>
      </c>
      <c r="L93" s="347">
        <f t="shared" si="6"/>
        <v>0</v>
      </c>
    </row>
    <row r="94" spans="2:12" ht="15" customHeight="1" x14ac:dyDescent="0.25">
      <c r="B94" s="109">
        <v>23</v>
      </c>
      <c r="C94" s="381"/>
      <c r="D94" s="38"/>
      <c r="E94" s="39"/>
      <c r="F94" s="390">
        <f t="shared" si="4"/>
        <v>0</v>
      </c>
      <c r="G94" s="390">
        <f t="shared" si="5"/>
        <v>0</v>
      </c>
      <c r="H94" s="397">
        <f>IF(AND($H$72&gt;0,B94&lt;='3. Project Information'!$C$48),+H93,0)</f>
        <v>0</v>
      </c>
      <c r="I94" s="38"/>
      <c r="J94" s="38"/>
      <c r="K94" s="347">
        <f t="shared" si="7"/>
        <v>0</v>
      </c>
      <c r="L94" s="347">
        <f t="shared" si="6"/>
        <v>0</v>
      </c>
    </row>
    <row r="95" spans="2:12" ht="15" customHeight="1" x14ac:dyDescent="0.25">
      <c r="B95" s="109">
        <v>24</v>
      </c>
      <c r="C95" s="381"/>
      <c r="D95" s="38"/>
      <c r="E95" s="39"/>
      <c r="F95" s="390">
        <f t="shared" si="4"/>
        <v>0</v>
      </c>
      <c r="G95" s="390">
        <f t="shared" si="5"/>
        <v>0</v>
      </c>
      <c r="H95" s="397">
        <f>IF(AND($H$72&gt;0,B95&lt;='3. Project Information'!$C$48),+H94,0)</f>
        <v>0</v>
      </c>
      <c r="I95" s="38"/>
      <c r="J95" s="38"/>
      <c r="K95" s="347">
        <f t="shared" si="7"/>
        <v>0</v>
      </c>
      <c r="L95" s="347">
        <f t="shared" si="6"/>
        <v>0</v>
      </c>
    </row>
    <row r="96" spans="2:12" ht="15" customHeight="1" x14ac:dyDescent="0.25">
      <c r="B96" s="109">
        <v>25</v>
      </c>
      <c r="C96" s="381"/>
      <c r="D96" s="38"/>
      <c r="E96" s="39"/>
      <c r="F96" s="390">
        <f t="shared" si="4"/>
        <v>0</v>
      </c>
      <c r="G96" s="390">
        <f t="shared" si="5"/>
        <v>0</v>
      </c>
      <c r="H96" s="397">
        <f>IF(AND($H$72&gt;0,B96&lt;='3. Project Information'!$C$48),+H95,0)</f>
        <v>0</v>
      </c>
      <c r="I96" s="38"/>
      <c r="J96" s="38"/>
      <c r="K96" s="347">
        <f t="shared" si="7"/>
        <v>0</v>
      </c>
      <c r="L96" s="347">
        <f t="shared" si="6"/>
        <v>0</v>
      </c>
    </row>
    <row r="97" spans="2:12" ht="15" customHeight="1" x14ac:dyDescent="0.25">
      <c r="B97" s="109">
        <v>26</v>
      </c>
      <c r="C97" s="381"/>
      <c r="D97" s="38"/>
      <c r="E97" s="39"/>
      <c r="F97" s="390">
        <f t="shared" si="4"/>
        <v>0</v>
      </c>
      <c r="G97" s="390">
        <f t="shared" si="5"/>
        <v>0</v>
      </c>
      <c r="H97" s="397">
        <f>IF(AND($H$72&gt;0,B97&lt;='3. Project Information'!$C$48),+H96,0)</f>
        <v>0</v>
      </c>
      <c r="I97" s="38"/>
      <c r="J97" s="38"/>
      <c r="K97" s="347">
        <f t="shared" si="7"/>
        <v>0</v>
      </c>
      <c r="L97" s="347">
        <f t="shared" si="6"/>
        <v>0</v>
      </c>
    </row>
    <row r="98" spans="2:12" ht="15" customHeight="1" x14ac:dyDescent="0.25">
      <c r="B98" s="109">
        <v>27</v>
      </c>
      <c r="C98" s="381"/>
      <c r="D98" s="38"/>
      <c r="E98" s="39"/>
      <c r="F98" s="390">
        <f t="shared" si="4"/>
        <v>0</v>
      </c>
      <c r="G98" s="390">
        <f t="shared" si="5"/>
        <v>0</v>
      </c>
      <c r="H98" s="397">
        <f>IF(AND($H$72&gt;0,B98&lt;='3. Project Information'!$C$48),+H97,0)</f>
        <v>0</v>
      </c>
      <c r="I98" s="38"/>
      <c r="J98" s="38"/>
      <c r="K98" s="347">
        <f t="shared" si="7"/>
        <v>0</v>
      </c>
      <c r="L98" s="347">
        <f t="shared" si="6"/>
        <v>0</v>
      </c>
    </row>
    <row r="99" spans="2:12" ht="15" customHeight="1" x14ac:dyDescent="0.25">
      <c r="B99" s="109">
        <v>28</v>
      </c>
      <c r="C99" s="381"/>
      <c r="D99" s="38"/>
      <c r="E99" s="39"/>
      <c r="F99" s="390">
        <f t="shared" si="4"/>
        <v>0</v>
      </c>
      <c r="G99" s="390">
        <f t="shared" si="5"/>
        <v>0</v>
      </c>
      <c r="H99" s="397">
        <f>IF(AND($H$72&gt;0,B99&lt;='3. Project Information'!$C$48),+H98,0)</f>
        <v>0</v>
      </c>
      <c r="I99" s="38"/>
      <c r="J99" s="38"/>
      <c r="K99" s="347">
        <f t="shared" si="7"/>
        <v>0</v>
      </c>
      <c r="L99" s="347">
        <f t="shared" si="6"/>
        <v>0</v>
      </c>
    </row>
    <row r="100" spans="2:12" ht="15" customHeight="1" x14ac:dyDescent="0.25">
      <c r="B100" s="109">
        <v>29</v>
      </c>
      <c r="C100" s="381"/>
      <c r="D100" s="38"/>
      <c r="E100" s="39"/>
      <c r="F100" s="390">
        <f t="shared" si="4"/>
        <v>0</v>
      </c>
      <c r="G100" s="390">
        <f t="shared" si="5"/>
        <v>0</v>
      </c>
      <c r="H100" s="397">
        <f>IF(AND($H$72&gt;0,B100&lt;='3. Project Information'!$C$48),+H99,0)</f>
        <v>0</v>
      </c>
      <c r="I100" s="38"/>
      <c r="J100" s="38"/>
      <c r="K100" s="347">
        <f t="shared" si="7"/>
        <v>0</v>
      </c>
      <c r="L100" s="347">
        <f t="shared" si="6"/>
        <v>0</v>
      </c>
    </row>
    <row r="101" spans="2:12" ht="15" customHeight="1" x14ac:dyDescent="0.25">
      <c r="B101" s="109">
        <v>30</v>
      </c>
      <c r="C101" s="381"/>
      <c r="D101" s="38"/>
      <c r="E101" s="39"/>
      <c r="F101" s="390">
        <f t="shared" si="4"/>
        <v>0</v>
      </c>
      <c r="G101" s="390">
        <f t="shared" si="5"/>
        <v>0</v>
      </c>
      <c r="H101" s="397">
        <f>IF(AND($H$72&gt;0,B101&lt;='3. Project Information'!$C$48),+H100,0)</f>
        <v>0</v>
      </c>
      <c r="I101" s="38"/>
      <c r="J101" s="38"/>
      <c r="K101" s="347">
        <f t="shared" si="7"/>
        <v>0</v>
      </c>
      <c r="L101" s="347">
        <f t="shared" si="6"/>
        <v>0</v>
      </c>
    </row>
    <row r="102" spans="2:12" ht="15" customHeight="1" x14ac:dyDescent="0.25">
      <c r="B102" s="109">
        <v>31</v>
      </c>
      <c r="C102" s="381"/>
      <c r="D102" s="38"/>
      <c r="E102" s="39"/>
      <c r="F102" s="390">
        <f t="shared" si="4"/>
        <v>0</v>
      </c>
      <c r="G102" s="390">
        <f t="shared" si="5"/>
        <v>0</v>
      </c>
      <c r="H102" s="397">
        <f>IF(AND($H$72&gt;0,B102&lt;='3. Project Information'!$C$48),+H101,0)</f>
        <v>0</v>
      </c>
      <c r="I102" s="38"/>
      <c r="J102" s="38"/>
      <c r="K102" s="347">
        <f t="shared" si="7"/>
        <v>0</v>
      </c>
      <c r="L102" s="347">
        <f t="shared" si="6"/>
        <v>0</v>
      </c>
    </row>
    <row r="103" spans="2:12" ht="15" customHeight="1" x14ac:dyDescent="0.25">
      <c r="B103" s="109">
        <v>32</v>
      </c>
      <c r="C103" s="381"/>
      <c r="D103" s="38"/>
      <c r="E103" s="39"/>
      <c r="F103" s="390">
        <f t="shared" si="4"/>
        <v>0</v>
      </c>
      <c r="G103" s="390">
        <f t="shared" si="5"/>
        <v>0</v>
      </c>
      <c r="H103" s="397">
        <f>IF(AND($H$72&gt;0,B103&lt;='3. Project Information'!$C$48),+H102,0)</f>
        <v>0</v>
      </c>
      <c r="I103" s="38"/>
      <c r="J103" s="38"/>
      <c r="K103" s="347">
        <f t="shared" si="7"/>
        <v>0</v>
      </c>
      <c r="L103" s="347">
        <f t="shared" si="6"/>
        <v>0</v>
      </c>
    </row>
    <row r="104" spans="2:12" ht="15" customHeight="1" x14ac:dyDescent="0.25">
      <c r="B104" s="109">
        <v>33</v>
      </c>
      <c r="C104" s="381"/>
      <c r="D104" s="38"/>
      <c r="E104" s="39"/>
      <c r="F104" s="390">
        <f t="shared" si="4"/>
        <v>0</v>
      </c>
      <c r="G104" s="390">
        <f t="shared" si="5"/>
        <v>0</v>
      </c>
      <c r="H104" s="397">
        <f>IF(AND($H$72&gt;0,B104&lt;='3. Project Information'!$C$48),+H103,0)</f>
        <v>0</v>
      </c>
      <c r="I104" s="38"/>
      <c r="J104" s="38"/>
      <c r="K104" s="347">
        <f t="shared" si="7"/>
        <v>0</v>
      </c>
      <c r="L104" s="347">
        <f t="shared" si="6"/>
        <v>0</v>
      </c>
    </row>
    <row r="105" spans="2:12" ht="15" customHeight="1" x14ac:dyDescent="0.25">
      <c r="B105" s="109">
        <v>34</v>
      </c>
      <c r="C105" s="381"/>
      <c r="D105" s="38"/>
      <c r="E105" s="39"/>
      <c r="F105" s="390">
        <f t="shared" si="4"/>
        <v>0</v>
      </c>
      <c r="G105" s="390">
        <f t="shared" si="5"/>
        <v>0</v>
      </c>
      <c r="H105" s="397">
        <f>IF(AND($H$72&gt;0,B105&lt;='3. Project Information'!$C$48),+H104,0)</f>
        <v>0</v>
      </c>
      <c r="I105" s="38"/>
      <c r="J105" s="38"/>
      <c r="K105" s="347">
        <f t="shared" si="7"/>
        <v>0</v>
      </c>
      <c r="L105" s="347">
        <f t="shared" si="6"/>
        <v>0</v>
      </c>
    </row>
    <row r="106" spans="2:12" ht="15" customHeight="1" x14ac:dyDescent="0.25">
      <c r="B106" s="109">
        <v>35</v>
      </c>
      <c r="C106" s="381"/>
      <c r="D106" s="38"/>
      <c r="E106" s="39"/>
      <c r="F106" s="390">
        <f t="shared" si="4"/>
        <v>0</v>
      </c>
      <c r="G106" s="390">
        <f t="shared" si="5"/>
        <v>0</v>
      </c>
      <c r="H106" s="397">
        <f>IF(AND($H$72&gt;0,B106&lt;='3. Project Information'!$C$48),+H105,0)</f>
        <v>0</v>
      </c>
      <c r="I106" s="38"/>
      <c r="J106" s="38"/>
      <c r="K106" s="347">
        <f t="shared" si="7"/>
        <v>0</v>
      </c>
      <c r="L106" s="347">
        <f t="shared" si="6"/>
        <v>0</v>
      </c>
    </row>
    <row r="107" spans="2:12" ht="15" customHeight="1" x14ac:dyDescent="0.25">
      <c r="B107" s="109">
        <v>36</v>
      </c>
      <c r="C107" s="381"/>
      <c r="D107" s="38"/>
      <c r="E107" s="39"/>
      <c r="F107" s="390">
        <f t="shared" si="4"/>
        <v>0</v>
      </c>
      <c r="G107" s="390">
        <f t="shared" si="5"/>
        <v>0</v>
      </c>
      <c r="H107" s="397">
        <f>IF(AND($H$72&gt;0,B107&lt;='3. Project Information'!$C$48),+H106,0)</f>
        <v>0</v>
      </c>
      <c r="I107" s="38"/>
      <c r="J107" s="38"/>
      <c r="K107" s="347">
        <f t="shared" si="7"/>
        <v>0</v>
      </c>
      <c r="L107" s="347">
        <f t="shared" si="6"/>
        <v>0</v>
      </c>
    </row>
    <row r="108" spans="2:12" ht="15" customHeight="1" x14ac:dyDescent="0.25">
      <c r="B108" s="109">
        <v>37</v>
      </c>
      <c r="C108" s="381"/>
      <c r="D108" s="38"/>
      <c r="E108" s="39"/>
      <c r="F108" s="390">
        <f t="shared" si="4"/>
        <v>0</v>
      </c>
      <c r="G108" s="390">
        <f t="shared" si="5"/>
        <v>0</v>
      </c>
      <c r="H108" s="397">
        <f>IF(AND($H$72&gt;0,B108&lt;='3. Project Information'!$C$48),+H107,0)</f>
        <v>0</v>
      </c>
      <c r="I108" s="38"/>
      <c r="J108" s="38"/>
      <c r="K108" s="347">
        <f t="shared" si="7"/>
        <v>0</v>
      </c>
      <c r="L108" s="347">
        <f t="shared" si="6"/>
        <v>0</v>
      </c>
    </row>
    <row r="109" spans="2:12" ht="15" customHeight="1" x14ac:dyDescent="0.25">
      <c r="B109" s="109">
        <v>38</v>
      </c>
      <c r="C109" s="381"/>
      <c r="D109" s="38"/>
      <c r="E109" s="39"/>
      <c r="F109" s="390">
        <f t="shared" si="4"/>
        <v>0</v>
      </c>
      <c r="G109" s="390">
        <f t="shared" si="5"/>
        <v>0</v>
      </c>
      <c r="H109" s="397">
        <f>IF(AND($H$72&gt;0,B109&lt;='3. Project Information'!$C$48),+H108,0)</f>
        <v>0</v>
      </c>
      <c r="I109" s="38"/>
      <c r="J109" s="38"/>
      <c r="K109" s="347">
        <f t="shared" si="7"/>
        <v>0</v>
      </c>
      <c r="L109" s="347">
        <f t="shared" si="6"/>
        <v>0</v>
      </c>
    </row>
    <row r="110" spans="2:12" ht="15" customHeight="1" x14ac:dyDescent="0.25">
      <c r="B110" s="109">
        <v>39</v>
      </c>
      <c r="C110" s="381"/>
      <c r="D110" s="38"/>
      <c r="E110" s="39"/>
      <c r="F110" s="390">
        <f t="shared" si="4"/>
        <v>0</v>
      </c>
      <c r="G110" s="390">
        <f t="shared" si="5"/>
        <v>0</v>
      </c>
      <c r="H110" s="397">
        <f>IF(AND($H$72&gt;0,B110&lt;='3. Project Information'!$C$48),+H109,0)</f>
        <v>0</v>
      </c>
      <c r="I110" s="38"/>
      <c r="J110" s="38"/>
      <c r="K110" s="347">
        <f t="shared" si="7"/>
        <v>0</v>
      </c>
      <c r="L110" s="347">
        <f t="shared" si="6"/>
        <v>0</v>
      </c>
    </row>
    <row r="111" spans="2:12" ht="15" customHeight="1" x14ac:dyDescent="0.25">
      <c r="B111" s="281">
        <v>40</v>
      </c>
      <c r="C111" s="385"/>
      <c r="D111" s="391"/>
      <c r="E111" s="402"/>
      <c r="F111" s="390">
        <f t="shared" si="4"/>
        <v>0</v>
      </c>
      <c r="G111" s="390">
        <f t="shared" si="5"/>
        <v>0</v>
      </c>
      <c r="H111" s="397">
        <f>IF(AND($H$72&gt;0,B111&lt;='3. Project Information'!$C$48),+H110,0)</f>
        <v>0</v>
      </c>
      <c r="I111" s="391"/>
      <c r="J111" s="391"/>
      <c r="K111" s="392">
        <f t="shared" si="7"/>
        <v>0</v>
      </c>
      <c r="L111" s="347">
        <f t="shared" si="6"/>
        <v>0</v>
      </c>
    </row>
    <row r="112" spans="2:12" x14ac:dyDescent="0.25">
      <c r="B112" s="509" t="s">
        <v>517</v>
      </c>
      <c r="C112" s="112"/>
      <c r="D112" s="112"/>
      <c r="E112" s="112"/>
      <c r="F112" s="112"/>
      <c r="G112" s="112"/>
      <c r="H112" s="112"/>
    </row>
    <row r="113" spans="1:8" x14ac:dyDescent="0.25">
      <c r="B113" s="298"/>
      <c r="C113" s="298"/>
      <c r="D113" s="298"/>
      <c r="E113" s="298"/>
      <c r="F113" s="298"/>
      <c r="G113" s="298"/>
      <c r="H113" s="298"/>
    </row>
    <row r="114" spans="1:8" ht="40.15" customHeight="1" x14ac:dyDescent="0.25">
      <c r="B114" s="86" t="s">
        <v>735</v>
      </c>
      <c r="C114" s="238" t="s">
        <v>518</v>
      </c>
      <c r="D114" s="238" t="s">
        <v>519</v>
      </c>
      <c r="E114" s="238" t="s">
        <v>520</v>
      </c>
      <c r="F114" s="298"/>
      <c r="G114" s="298"/>
      <c r="H114" s="298"/>
    </row>
    <row r="115" spans="1:8" ht="20.100000000000001" customHeight="1" x14ac:dyDescent="0.25">
      <c r="B115" s="88" t="s">
        <v>207</v>
      </c>
      <c r="C115" s="382"/>
      <c r="D115" s="393"/>
      <c r="E115" s="383">
        <f>C115*D115</f>
        <v>0</v>
      </c>
      <c r="F115" s="298"/>
      <c r="G115" s="298"/>
      <c r="H115" s="298"/>
    </row>
    <row r="116" spans="1:8" ht="20.100000000000001" customHeight="1" x14ac:dyDescent="0.25">
      <c r="B116" s="88" t="s">
        <v>208</v>
      </c>
      <c r="C116" s="382"/>
      <c r="D116" s="393"/>
      <c r="E116" s="383">
        <f>C116*D116</f>
        <v>0</v>
      </c>
    </row>
    <row r="117" spans="1:8" ht="20.100000000000001" customHeight="1" x14ac:dyDescent="0.25">
      <c r="A117" s="306"/>
      <c r="B117" s="88" t="s">
        <v>209</v>
      </c>
      <c r="C117" s="382"/>
      <c r="D117" s="393"/>
      <c r="E117" s="383">
        <f>C117*D117</f>
        <v>0</v>
      </c>
    </row>
    <row r="118" spans="1:8" ht="20.100000000000001" customHeight="1" x14ac:dyDescent="0.25">
      <c r="B118" s="90" t="s">
        <v>521</v>
      </c>
      <c r="C118" s="386"/>
      <c r="D118" s="394"/>
      <c r="E118" s="389">
        <f>C118*D118</f>
        <v>0</v>
      </c>
    </row>
    <row r="119" spans="1:8" x14ac:dyDescent="0.25">
      <c r="B119" s="303"/>
      <c r="C119" s="303"/>
    </row>
    <row r="122" spans="1:8" x14ac:dyDescent="0.25">
      <c r="B122" s="298"/>
      <c r="C122" s="298"/>
      <c r="D122" s="304"/>
      <c r="E122" s="304"/>
      <c r="F122" s="304"/>
      <c r="G122" s="275"/>
      <c r="H122" s="275"/>
    </row>
    <row r="123" spans="1:8" x14ac:dyDescent="0.25">
      <c r="B123" s="298"/>
      <c r="C123" s="298"/>
      <c r="D123" s="275"/>
      <c r="E123" s="275"/>
      <c r="F123" s="275"/>
      <c r="G123" s="275"/>
      <c r="H123" s="275"/>
    </row>
    <row r="124" spans="1:8" ht="15.75" x14ac:dyDescent="0.25">
      <c r="B124" s="305"/>
      <c r="C124" s="275"/>
      <c r="D124" s="275"/>
      <c r="E124" s="275"/>
      <c r="F124" s="275"/>
      <c r="G124" s="163"/>
      <c r="H124" s="163"/>
    </row>
    <row r="125" spans="1:8" x14ac:dyDescent="0.25">
      <c r="B125" s="305"/>
      <c r="C125" s="275"/>
    </row>
    <row r="126" spans="1:8" x14ac:dyDescent="0.25">
      <c r="B126" s="298"/>
      <c r="C126" s="298"/>
      <c r="D126" s="298"/>
      <c r="E126" s="298"/>
      <c r="F126" s="298"/>
      <c r="G126" s="298"/>
      <c r="H126" s="298"/>
    </row>
    <row r="127" spans="1:8" x14ac:dyDescent="0.25">
      <c r="B127" s="298"/>
      <c r="C127" s="298"/>
      <c r="D127" s="298"/>
      <c r="E127" s="298"/>
      <c r="F127" s="298"/>
      <c r="G127" s="298"/>
      <c r="H127" s="298"/>
    </row>
    <row r="128" spans="1:8" x14ac:dyDescent="0.25">
      <c r="B128" s="298"/>
      <c r="C128" s="298"/>
      <c r="D128" s="298"/>
      <c r="E128" s="298"/>
      <c r="F128" s="298"/>
      <c r="G128" s="298"/>
      <c r="H128" s="298"/>
    </row>
    <row r="129" spans="1:1" s="298" customFormat="1" x14ac:dyDescent="0.25">
      <c r="A129" s="270"/>
    </row>
    <row r="130" spans="1:1" s="298" customFormat="1" x14ac:dyDescent="0.25">
      <c r="A130" s="270"/>
    </row>
    <row r="131" spans="1:1" s="298" customFormat="1" x14ac:dyDescent="0.25">
      <c r="A131" s="270"/>
    </row>
    <row r="132" spans="1:1" s="298" customFormat="1" x14ac:dyDescent="0.25">
      <c r="A132" s="270"/>
    </row>
    <row r="133" spans="1:1" s="298" customFormat="1" x14ac:dyDescent="0.25">
      <c r="A133" s="270"/>
    </row>
    <row r="134" spans="1:1" s="298" customFormat="1" x14ac:dyDescent="0.25">
      <c r="A134" s="270"/>
    </row>
    <row r="135" spans="1:1" s="298" customFormat="1" x14ac:dyDescent="0.25">
      <c r="A135" s="270"/>
    </row>
    <row r="136" spans="1:1" s="298" customFormat="1" x14ac:dyDescent="0.25">
      <c r="A136" s="270"/>
    </row>
    <row r="137" spans="1:1" s="298" customFormat="1" x14ac:dyDescent="0.25">
      <c r="A137" s="270"/>
    </row>
    <row r="138" spans="1:1" s="298" customFormat="1" x14ac:dyDescent="0.25">
      <c r="A138" s="270"/>
    </row>
    <row r="139" spans="1:1" s="298" customFormat="1" x14ac:dyDescent="0.25">
      <c r="A139" s="270"/>
    </row>
    <row r="140" spans="1:1" s="298" customFormat="1" x14ac:dyDescent="0.25">
      <c r="A140" s="270"/>
    </row>
    <row r="141" spans="1:1" s="298" customFormat="1" x14ac:dyDescent="0.25">
      <c r="A141" s="270"/>
    </row>
    <row r="142" spans="1:1" s="298" customFormat="1" x14ac:dyDescent="0.25">
      <c r="A142" s="270"/>
    </row>
    <row r="143" spans="1:1" s="298" customFormat="1" x14ac:dyDescent="0.25">
      <c r="A143" s="270"/>
    </row>
    <row r="144" spans="1:1" s="298" customFormat="1" x14ac:dyDescent="0.25">
      <c r="A144" s="270"/>
    </row>
    <row r="145" spans="1:1" s="298" customFormat="1" x14ac:dyDescent="0.25">
      <c r="A145" s="270"/>
    </row>
    <row r="146" spans="1:1" s="298" customFormat="1" x14ac:dyDescent="0.25">
      <c r="A146" s="270"/>
    </row>
    <row r="147" spans="1:1" s="298" customFormat="1" x14ac:dyDescent="0.25">
      <c r="A147" s="270"/>
    </row>
    <row r="148" spans="1:1" s="298" customFormat="1" x14ac:dyDescent="0.25">
      <c r="A148" s="270"/>
    </row>
    <row r="149" spans="1:1" s="298" customFormat="1" x14ac:dyDescent="0.25">
      <c r="A149" s="270"/>
    </row>
    <row r="150" spans="1:1" s="298" customFormat="1" x14ac:dyDescent="0.25">
      <c r="A150" s="270"/>
    </row>
    <row r="151" spans="1:1" s="298" customFormat="1" x14ac:dyDescent="0.25">
      <c r="A151" s="270"/>
    </row>
    <row r="152" spans="1:1" s="298" customFormat="1" x14ac:dyDescent="0.25">
      <c r="A152" s="270"/>
    </row>
    <row r="153" spans="1:1" s="298" customFormat="1" x14ac:dyDescent="0.25">
      <c r="A153" s="270"/>
    </row>
    <row r="154" spans="1:1" s="298" customFormat="1" x14ac:dyDescent="0.25">
      <c r="A154" s="270"/>
    </row>
    <row r="155" spans="1:1" s="298" customFormat="1" x14ac:dyDescent="0.25">
      <c r="A155" s="270"/>
    </row>
    <row r="156" spans="1:1" s="298" customFormat="1" x14ac:dyDescent="0.25">
      <c r="A156" s="270"/>
    </row>
    <row r="157" spans="1:1" s="298" customFormat="1" x14ac:dyDescent="0.25">
      <c r="A157" s="270"/>
    </row>
    <row r="158" spans="1:1" s="298" customFormat="1" x14ac:dyDescent="0.25">
      <c r="A158" s="270"/>
    </row>
    <row r="159" spans="1:1" s="298" customFormat="1" x14ac:dyDescent="0.25">
      <c r="A159" s="270"/>
    </row>
    <row r="160" spans="1:1" s="298" customFormat="1" x14ac:dyDescent="0.25">
      <c r="A160" s="270"/>
    </row>
    <row r="161" spans="1:1" s="298" customFormat="1" x14ac:dyDescent="0.25">
      <c r="A161" s="270"/>
    </row>
    <row r="162" spans="1:1" s="298" customFormat="1" x14ac:dyDescent="0.25">
      <c r="A162" s="270"/>
    </row>
    <row r="163" spans="1:1" s="298" customFormat="1" x14ac:dyDescent="0.25">
      <c r="A163" s="270"/>
    </row>
    <row r="164" spans="1:1" s="298" customFormat="1" x14ac:dyDescent="0.25">
      <c r="A164" s="270"/>
    </row>
    <row r="165" spans="1:1" s="298" customFormat="1" x14ac:dyDescent="0.25">
      <c r="A165" s="270"/>
    </row>
    <row r="166" spans="1:1" s="298" customFormat="1" x14ac:dyDescent="0.25">
      <c r="A166" s="270"/>
    </row>
    <row r="167" spans="1:1" s="298" customFormat="1" x14ac:dyDescent="0.25">
      <c r="A167" s="270"/>
    </row>
    <row r="168" spans="1:1" s="298" customFormat="1" x14ac:dyDescent="0.25">
      <c r="A168" s="270"/>
    </row>
  </sheetData>
  <sheetProtection algorithmName="SHA-512" hashValue="5OwqV+lLO1TTOKLC0WcusxjK6RGPtOulGYEjVJ/B2gaRLMSeKtKLK5DkTRIbKtg+YNGT6UFJ5YBaJlFCNJ+ZxQ==" saltValue="9Zx3V2bLLx0Yry1TlJLCGQ==" spinCount="100000" sheet="1" objects="1" scenarios="1" selectLockedCells="1"/>
  <mergeCells count="12">
    <mergeCell ref="D70:E70"/>
    <mergeCell ref="I16:J16"/>
    <mergeCell ref="I17:J17"/>
    <mergeCell ref="I18:J18"/>
    <mergeCell ref="I68:J68"/>
    <mergeCell ref="I69:J69"/>
    <mergeCell ref="I70:J70"/>
    <mergeCell ref="D16:E16"/>
    <mergeCell ref="D17:E17"/>
    <mergeCell ref="D18:E18"/>
    <mergeCell ref="D68:E68"/>
    <mergeCell ref="D69:E69"/>
  </mergeCells>
  <conditionalFormatting sqref="C5">
    <cfRule type="expression" dxfId="36" priority="51">
      <formula>IF($C$4="PTC",FALSE,TRUE)</formula>
    </cfRule>
  </conditionalFormatting>
  <conditionalFormatting sqref="C6">
    <cfRule type="expression" dxfId="35" priority="50">
      <formula>IF($C$4="ITC",FALSE,TRUE)</formula>
    </cfRule>
  </conditionalFormatting>
  <conditionalFormatting sqref="C5:D6">
    <cfRule type="expression" dxfId="33" priority="31">
      <formula>IF($C$4="None",TRUE,FALSE)</formula>
    </cfRule>
  </conditionalFormatting>
  <conditionalFormatting sqref="D5">
    <cfRule type="expression" dxfId="21" priority="17">
      <formula>IF($D$4="PTC",FALSE,TRUE)</formula>
    </cfRule>
  </conditionalFormatting>
  <conditionalFormatting sqref="D6">
    <cfRule type="expression" dxfId="20" priority="18">
      <formula>IF($D$4="ITC",FALSE,TRUE)</formula>
    </cfRule>
  </conditionalFormatting>
  <conditionalFormatting sqref="D13">
    <cfRule type="expression" dxfId="18" priority="2">
      <formula>$C$13=No</formula>
    </cfRule>
  </conditionalFormatting>
  <printOptions horizontalCentered="1"/>
  <pageMargins left="0.5" right="0.5" top="0.75" bottom="0.5" header="0.3" footer="0.3"/>
  <pageSetup scale="44" fitToHeight="4" orientation="landscape" r:id="rId1"/>
  <rowBreaks count="1" manualBreakCount="1">
    <brk id="66" min="1" max="11" man="1"/>
  </rowBreaks>
  <tableParts count="5">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expression" priority="32" id="{729956A6-F65C-479C-863F-AF2DF9F75395}">
            <xm:f>'3. Project Information'!$C$8="Company Ownership"</xm:f>
            <x14:dxf>
              <font>
                <color theme="0" tint="-0.34998626667073579"/>
              </font>
              <fill>
                <patternFill>
                  <bgColor theme="0" tint="-0.34998626667073579"/>
                </patternFill>
              </fill>
            </x14:dxf>
          </x14:cfRule>
          <xm:sqref>C4:D6</xm:sqref>
        </x14:conditionalFormatting>
        <x14:conditionalFormatting xmlns:xm="http://schemas.microsoft.com/office/excel/2006/main">
          <x14:cfRule type="expression" priority="28" id="{10214CB2-4E54-468A-A97A-E74336E6E32F}">
            <xm:f>'3. Project Information'!$C$8="Company Ownership"</xm:f>
            <x14:dxf>
              <font>
                <color theme="0" tint="-0.34998626667073579"/>
              </font>
              <fill>
                <patternFill>
                  <bgColor theme="0" tint="-0.34998626667073579"/>
                </patternFill>
              </fill>
            </x14:dxf>
          </x14:cfRule>
          <xm:sqref>C9:D10</xm:sqref>
        </x14:conditionalFormatting>
        <x14:conditionalFormatting xmlns:xm="http://schemas.microsoft.com/office/excel/2006/main">
          <x14:cfRule type="expression" priority="5" id="{812ABDEB-247C-4609-92E2-4B9AD62A7CB5}">
            <xm:f>'3. Project Information'!$C$8="Company Ownership"</xm:f>
            <x14:dxf>
              <font>
                <color theme="0" tint="-0.34998626667073579"/>
              </font>
              <fill>
                <patternFill>
                  <bgColor theme="0" tint="-0.34998626667073579"/>
                </patternFill>
              </fill>
            </x14:dxf>
          </x14:cfRule>
          <xm:sqref>C13:D14</xm:sqref>
        </x14:conditionalFormatting>
        <x14:conditionalFormatting xmlns:xm="http://schemas.microsoft.com/office/excel/2006/main">
          <x14:cfRule type="expression" priority="14" id="{94C184F3-DB51-45A5-866A-516CDF64E3FF}">
            <xm:f>IF(ISBLANK('3. Project Information'!$C$44),TRUE,FALSE)</xm:f>
            <x14:dxf>
              <fill>
                <patternFill>
                  <bgColor theme="0" tint="-0.34998626667073579"/>
                </patternFill>
              </fill>
            </x14:dxf>
          </x14:cfRule>
          <xm:sqref>C115:D118</xm:sqref>
        </x14:conditionalFormatting>
        <x14:conditionalFormatting xmlns:xm="http://schemas.microsoft.com/office/excel/2006/main">
          <x14:cfRule type="expression" priority="24" id="{A553F17B-01E2-4D58-A259-131D2B8BDE6D}">
            <xm:f>'3. Project Information'!$C$8="Company Ownership"</xm:f>
            <x14:dxf>
              <font>
                <color theme="0" tint="-0.34998626667073579"/>
              </font>
              <fill>
                <patternFill>
                  <bgColor theme="0" tint="-0.34998626667073579"/>
                </patternFill>
              </fill>
            </x14:dxf>
          </x14:cfRule>
          <xm:sqref>C63:E66</xm:sqref>
        </x14:conditionalFormatting>
        <x14:conditionalFormatting xmlns:xm="http://schemas.microsoft.com/office/excel/2006/main">
          <x14:cfRule type="expression" priority="19" id="{121A7686-C030-4429-992C-42E9160742D9}">
            <xm:f>'3. Project Information'!$C$8="Company Ownership"</xm:f>
            <x14:dxf>
              <font>
                <color theme="0" tint="-0.34998626667073579"/>
              </font>
              <fill>
                <patternFill>
                  <bgColor theme="0" tint="-0.34998626667073579"/>
                </patternFill>
              </fill>
            </x14:dxf>
          </x14:cfRule>
          <xm:sqref>C115:E118</xm:sqref>
        </x14:conditionalFormatting>
        <x14:conditionalFormatting xmlns:xm="http://schemas.microsoft.com/office/excel/2006/main">
          <x14:cfRule type="expression" priority="135" id="{CCB7634C-4108-4BFF-9823-779F86801DFC}">
            <xm:f>IF(OR('3. Project Information'!$C$27="Solar",'3. Project Information'!$C$27="Wind", '3. Project Information'!$C$27="Other"),FALSE,TRUE)</xm:f>
            <x14:dxf>
              <font>
                <color theme="0" tint="-0.34998626667073579"/>
              </font>
              <fill>
                <patternFill>
                  <bgColor theme="0" tint="-0.34998626667073579"/>
                </patternFill>
              </fill>
            </x14:dxf>
          </x14:cfRule>
          <xm:sqref>C20:G59</xm:sqref>
        </x14:conditionalFormatting>
        <x14:conditionalFormatting xmlns:xm="http://schemas.microsoft.com/office/excel/2006/main">
          <x14:cfRule type="expression" priority="1" id="{9174FC93-2AB6-4E40-8788-FF5A70120C86}">
            <xm:f>IF(OR('3. Project Information'!$C$44="Solar",'3. Project Information'!$C$44="Wind", '3. Project Information'!$C$44="Other"),FALSE,TRUE)</xm:f>
            <x14:dxf>
              <font>
                <color theme="0" tint="-0.34998626667073579"/>
              </font>
              <fill>
                <patternFill>
                  <bgColor theme="0" tint="-0.34998626667073579"/>
                </patternFill>
              </fill>
            </x14:dxf>
          </x14:cfRule>
          <xm:sqref>C72:G111</xm:sqref>
        </x14:conditionalFormatting>
        <x14:conditionalFormatting xmlns:xm="http://schemas.microsoft.com/office/excel/2006/main">
          <x14:cfRule type="expression" priority="79" id="{274FE439-AD69-433F-98FC-424812CABD22}">
            <xm:f>'3. Project Information'!$C$8="Company Ownership"</xm:f>
            <x14:dxf>
              <font>
                <color theme="0" tint="-0.34998626667073579"/>
              </font>
              <fill>
                <patternFill>
                  <bgColor theme="0" tint="-0.34998626667073579"/>
                </patternFill>
              </fill>
            </x14:dxf>
          </x14:cfRule>
          <xm:sqref>C20:L59</xm:sqref>
        </x14:conditionalFormatting>
        <x14:conditionalFormatting xmlns:xm="http://schemas.microsoft.com/office/excel/2006/main">
          <x14:cfRule type="expression" priority="232" id="{8944B590-40E9-4194-B786-3A0BF3DC5831}">
            <xm:f>IF(ISBLANK('3. Project Information'!$C$44),TRUE,FALSE)</xm:f>
            <x14:dxf>
              <font>
                <color theme="0" tint="-0.34998626667073579"/>
              </font>
              <fill>
                <patternFill>
                  <bgColor theme="0" tint="-0.34998626667073579"/>
                </patternFill>
              </fill>
            </x14:dxf>
          </x14:cfRule>
          <x14:cfRule type="expression" priority="233" id="{E6FE9E48-A5B0-4D55-84A7-4F50046707DE}">
            <xm:f>'3. Project Information'!$C$8="Company Ownership"</xm:f>
            <x14:dxf>
              <font>
                <color theme="0" tint="-0.34998626667073579"/>
              </font>
              <fill>
                <patternFill>
                  <bgColor theme="0" tint="-0.34998626667073579"/>
                </patternFill>
              </fill>
            </x14:dxf>
          </x14:cfRule>
          <xm:sqref>C72:L111</xm:sqref>
        </x14:conditionalFormatting>
        <x14:conditionalFormatting xmlns:xm="http://schemas.microsoft.com/office/excel/2006/main">
          <x14:cfRule type="expression" priority="30" id="{03572DFC-4443-4797-8060-A9E75AC040A9}">
            <xm:f>IF(ISBLANK('3. Project Information'!$C$44),TRUE,FALSE)</xm:f>
            <x14:dxf>
              <fill>
                <patternFill>
                  <bgColor theme="0" tint="-0.34998626667073579"/>
                </patternFill>
              </fill>
            </x14:dxf>
          </x14:cfRule>
          <xm:sqref>D4:D6</xm:sqref>
        </x14:conditionalFormatting>
        <x14:conditionalFormatting xmlns:xm="http://schemas.microsoft.com/office/excel/2006/main">
          <x14:cfRule type="expression" priority="15" id="{8EF52B98-40DC-4516-BFE1-0D8DA3A42029}">
            <xm:f>IF(ISBLANK('3. Project Information'!$C$44),TRUE,FALSE)</xm:f>
            <x14:dxf>
              <fill>
                <patternFill>
                  <bgColor theme="0" tint="-0.34998626667073579"/>
                </patternFill>
              </fill>
            </x14:dxf>
          </x14:cfRule>
          <xm:sqref>D9:D10</xm:sqref>
        </x14:conditionalFormatting>
        <x14:conditionalFormatting xmlns:xm="http://schemas.microsoft.com/office/excel/2006/main">
          <x14:cfRule type="expression" priority="3" id="{A17C75D3-902E-4DB3-AEDE-EE015C509CD8}">
            <xm:f>'4.8 Interconnection Details'!$C$25 = No</xm:f>
            <x14:dxf>
              <font>
                <color theme="0" tint="-0.34998626667073579"/>
              </font>
              <fill>
                <patternFill>
                  <bgColor theme="0" tint="-0.34998626667073579"/>
                </patternFill>
              </fill>
            </x14:dxf>
          </x14:cfRule>
          <xm:sqref>D14</xm:sqref>
        </x14:conditionalFormatting>
        <x14:conditionalFormatting xmlns:xm="http://schemas.microsoft.com/office/excel/2006/main">
          <x14:cfRule type="expression" priority="9" id="{60F8B2C1-7254-4278-8DD3-21C3698E4456}">
            <xm:f>IF(OR('3. Project Information'!$C$27="Solar",'3. Project Information'!$C$27="Wind", '3. Project Information'!$C$27="Other"),TRUE,FALSE)</xm:f>
            <x14:dxf>
              <font>
                <color theme="0" tint="-0.34998626667073579"/>
              </font>
              <fill>
                <patternFill>
                  <bgColor theme="0" tint="-0.34998626667073579"/>
                </patternFill>
              </fill>
            </x14:dxf>
          </x14:cfRule>
          <xm:sqref>H20:L59</xm:sqref>
        </x14:conditionalFormatting>
        <x14:conditionalFormatting xmlns:xm="http://schemas.microsoft.com/office/excel/2006/main">
          <x14:cfRule type="expression" priority="35" id="{169B4529-81BB-4D1B-A0F9-56791B841E4F}">
            <xm:f>IF(OR('3. Project Information'!$C$44="Solar",'3. Project Information'!$C$44="Wind", '3. Project Information'!$C$44="Other"),TRUE,FALSE)</xm:f>
            <x14:dxf>
              <font>
                <color theme="0" tint="-0.34998626667073579"/>
              </font>
              <fill>
                <patternFill>
                  <bgColor theme="0" tint="-0.34998626667073579"/>
                </patternFill>
              </fill>
            </x14:dxf>
          </x14:cfRule>
          <xm:sqref>H72:L111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FE9E24B-F0F0-4C32-95AD-20700D1384C5}">
          <x14:formula1>
            <xm:f>'Input Ranges'!$C$18:$C$20</xm:f>
          </x14:formula1>
          <xm:sqref>C4:D4</xm:sqref>
        </x14:dataValidation>
        <x14:dataValidation type="decimal" allowBlank="1" showInputMessage="1" showErrorMessage="1" xr:uid="{05E9A186-909A-4131-B483-E7F857364C12}">
          <x14:formula1>
            <xm:f>'Input Ranges'!$I$3</xm:f>
          </x14:formula1>
          <x14:formula2>
            <xm:f>'Input Ranges'!$J$3</xm:f>
          </x14:formula2>
          <xm:sqref>C5:D5</xm:sqref>
        </x14:dataValidation>
        <x14:dataValidation type="decimal" allowBlank="1" showInputMessage="1" showErrorMessage="1" xr:uid="{4840E3F5-5695-4167-ACC7-FC4AFF6C9915}">
          <x14:formula1>
            <xm:f>'Input Ranges'!$I$4</xm:f>
          </x14:formula1>
          <x14:formula2>
            <xm:f>'Input Ranges'!$J$4</xm:f>
          </x14:formula2>
          <xm:sqref>C6:D6</xm:sqref>
        </x14:dataValidation>
        <x14:dataValidation type="decimal" allowBlank="1" showInputMessage="1" showErrorMessage="1" error="Enter a positive value only." xr:uid="{7F2AB682-CAAE-4926-AA61-24FD1A9CEEEC}">
          <x14:formula1>
            <xm:f>'Input Ranges'!$I$3</xm:f>
          </x14:formula1>
          <x14:formula2>
            <xm:f>'Input Ranges'!$J$3</xm:f>
          </x14:formula2>
          <xm:sqref>C63:D66 C115:D118 H20:J59 C20:F59 C72:L111</xm:sqref>
        </x14:dataValidation>
        <x14:dataValidation type="decimal" allowBlank="1" showInputMessage="1" showErrorMessage="1" error="Enter a positive value only." xr:uid="{1BAAE4A9-DE17-499C-8858-4A4CB4BBAD04}">
          <x14:formula1>
            <xm:f>'Input Ranges'!$I$4</xm:f>
          </x14:formula1>
          <x14:formula2>
            <xm:f>'Input Ranges'!$J$4</xm:f>
          </x14:formula2>
          <xm:sqref>C9:D10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CF47E-2FD3-4F71-B8B5-1D30B11E1295}">
  <sheetPr codeName="Sheet16">
    <tabColor rgb="FF92D050"/>
  </sheetPr>
  <dimension ref="A1:V169"/>
  <sheetViews>
    <sheetView showGridLines="0" showOutlineSymbols="0" zoomScale="90" zoomScaleNormal="90" zoomScaleSheetLayoutView="80" workbookViewId="0">
      <selection activeCell="C7" sqref="C7"/>
    </sheetView>
  </sheetViews>
  <sheetFormatPr defaultColWidth="9.140625" defaultRowHeight="15" customHeight="1" outlineLevelCol="5" x14ac:dyDescent="0.2"/>
  <cols>
    <col min="1" max="1" width="5.140625" style="277" customWidth="1"/>
    <col min="2" max="2" width="40.5703125" style="178" customWidth="1"/>
    <col min="3" max="10" width="25.7109375" style="178" customWidth="1"/>
    <col min="11" max="11" width="10.7109375" style="178" customWidth="1" outlineLevel="5"/>
    <col min="12" max="16" width="25.7109375" style="178" customWidth="1"/>
    <col min="17" max="17" width="25.7109375" style="277" customWidth="1"/>
    <col min="18" max="20" width="25.7109375" style="178" customWidth="1"/>
    <col min="21" max="16384" width="9.140625" style="178"/>
  </cols>
  <sheetData>
    <row r="1" spans="1:20" ht="25.5" customHeight="1" thickBot="1" x14ac:dyDescent="0.3">
      <c r="A1" s="270"/>
      <c r="B1" s="1" t="s">
        <v>523</v>
      </c>
      <c r="C1" s="157"/>
      <c r="D1" s="157"/>
      <c r="E1" s="157"/>
      <c r="F1" s="157"/>
      <c r="G1" s="157"/>
      <c r="H1" s="157"/>
      <c r="I1" s="157"/>
      <c r="J1" s="94" t="str">
        <f>+'Revision Log'!$B$1</f>
        <v>2026 New Mexico RFP</v>
      </c>
      <c r="K1" s="157"/>
      <c r="L1" s="157"/>
      <c r="M1" s="157"/>
      <c r="N1" s="157"/>
      <c r="O1" s="157"/>
      <c r="P1" s="157"/>
      <c r="Q1" s="157"/>
      <c r="R1" s="157"/>
      <c r="S1" s="157"/>
      <c r="T1" s="94" t="str">
        <f>+'Revision Log'!$B$1</f>
        <v>2026 New Mexico RFP</v>
      </c>
    </row>
    <row r="2" spans="1:20" ht="25.5" customHeight="1" x14ac:dyDescent="0.25">
      <c r="A2" s="270"/>
      <c r="B2" s="113"/>
      <c r="C2" s="297" t="str">
        <f>IF('3. Project Information'!$C$8="Company Ownership",+'3. Project Information'!$C$27,"")</f>
        <v/>
      </c>
      <c r="D2" s="297" t="str">
        <f>IF('3. Project Information'!$C$8="Company Ownership",+'3. Project Information'!$C$44,"")</f>
        <v/>
      </c>
      <c r="E2" s="113"/>
      <c r="F2" s="113"/>
      <c r="G2" s="113"/>
      <c r="H2" s="113"/>
      <c r="I2" s="113"/>
      <c r="J2" s="113"/>
      <c r="L2" s="298"/>
      <c r="M2" s="298"/>
      <c r="N2" s="298"/>
      <c r="O2" s="298"/>
      <c r="P2" s="298"/>
      <c r="Q2" s="298"/>
    </row>
    <row r="3" spans="1:20" s="277" customFormat="1" ht="19.350000000000001" customHeight="1" x14ac:dyDescent="0.2">
      <c r="B3" s="276" t="s">
        <v>524</v>
      </c>
      <c r="C3" s="299" t="s">
        <v>508</v>
      </c>
      <c r="D3" s="299" t="s">
        <v>509</v>
      </c>
      <c r="E3" s="286"/>
      <c r="F3" s="113"/>
      <c r="G3" s="113"/>
      <c r="H3" s="286"/>
      <c r="I3" s="286"/>
      <c r="J3" s="286"/>
    </row>
    <row r="4" spans="1:20" s="277" customFormat="1" ht="20.100000000000001" customHeight="1" x14ac:dyDescent="0.25">
      <c r="B4" s="300" t="s">
        <v>525</v>
      </c>
      <c r="C4" s="301">
        <f>'3. Project Information'!$C$28</f>
        <v>0</v>
      </c>
      <c r="D4" s="301">
        <f>'3. Project Information'!$C$45</f>
        <v>0</v>
      </c>
      <c r="E4" s="243"/>
      <c r="F4" s="243"/>
      <c r="G4" s="243"/>
      <c r="H4" s="243"/>
      <c r="I4" s="286"/>
      <c r="J4" s="286"/>
      <c r="N4" s="294"/>
      <c r="O4" s="294"/>
      <c r="P4" s="294"/>
      <c r="Q4" s="295"/>
      <c r="R4" s="295"/>
      <c r="S4" s="295"/>
      <c r="T4" s="295"/>
    </row>
    <row r="5" spans="1:20" s="277" customFormat="1" ht="20.100000000000001" customHeight="1" x14ac:dyDescent="0.25">
      <c r="F5" s="243"/>
      <c r="G5" s="243"/>
      <c r="H5" s="243"/>
      <c r="I5" s="286"/>
      <c r="J5" s="286"/>
      <c r="N5" s="294"/>
      <c r="O5" s="294"/>
      <c r="P5" s="294"/>
      <c r="Q5" s="295"/>
      <c r="R5" s="295"/>
      <c r="S5" s="295"/>
      <c r="T5" s="295"/>
    </row>
    <row r="6" spans="1:20" s="277" customFormat="1" ht="19.350000000000001" customHeight="1" x14ac:dyDescent="0.2">
      <c r="B6" s="302" t="s">
        <v>526</v>
      </c>
      <c r="C6" s="87" t="s">
        <v>508</v>
      </c>
      <c r="D6" s="87" t="s">
        <v>509</v>
      </c>
      <c r="E6" s="286"/>
      <c r="F6" s="113"/>
      <c r="G6" s="113"/>
      <c r="H6" s="286"/>
      <c r="I6" s="286"/>
      <c r="J6" s="286"/>
    </row>
    <row r="7" spans="1:20" s="277" customFormat="1" ht="20.100000000000001" customHeight="1" x14ac:dyDescent="0.2">
      <c r="B7" s="296" t="s">
        <v>527</v>
      </c>
      <c r="C7" s="38"/>
      <c r="D7" s="38"/>
      <c r="E7" s="286"/>
      <c r="F7" s="113"/>
      <c r="G7" s="113"/>
      <c r="H7" s="286"/>
      <c r="I7" s="286"/>
      <c r="J7" s="286"/>
      <c r="N7" s="186"/>
      <c r="O7" s="186"/>
      <c r="P7" s="186"/>
      <c r="Q7" s="186"/>
      <c r="R7" s="186"/>
      <c r="S7" s="186"/>
      <c r="T7" s="186"/>
    </row>
    <row r="8" spans="1:20" s="277" customFormat="1" ht="20.100000000000001" customHeight="1" x14ac:dyDescent="0.2">
      <c r="B8" s="82" t="s">
        <v>528</v>
      </c>
      <c r="C8" s="39"/>
      <c r="D8" s="39"/>
      <c r="E8" s="286"/>
      <c r="F8" s="113"/>
      <c r="G8" s="113"/>
      <c r="H8" s="286"/>
      <c r="I8" s="286"/>
      <c r="J8" s="286"/>
      <c r="N8" s="294"/>
      <c r="O8" s="294"/>
      <c r="P8" s="294"/>
      <c r="Q8" s="295"/>
      <c r="R8" s="295"/>
      <c r="S8" s="295"/>
      <c r="T8" s="295"/>
    </row>
    <row r="9" spans="1:20" s="277" customFormat="1" ht="20.100000000000001" customHeight="1" x14ac:dyDescent="0.25">
      <c r="B9" s="82" t="s">
        <v>527</v>
      </c>
      <c r="C9" s="347">
        <f>SUM(C7:C8)</f>
        <v>0</v>
      </c>
      <c r="D9" s="347">
        <f>SUM(D7:D8)</f>
        <v>0</v>
      </c>
      <c r="E9" s="243"/>
      <c r="F9" s="243"/>
      <c r="G9" s="243"/>
      <c r="H9" s="243"/>
      <c r="I9" s="286"/>
      <c r="J9" s="286"/>
      <c r="N9" s="294"/>
      <c r="O9" s="294"/>
      <c r="P9" s="294"/>
      <c r="Q9" s="295"/>
      <c r="R9" s="295"/>
      <c r="S9" s="295"/>
      <c r="T9" s="295"/>
    </row>
    <row r="10" spans="1:20" s="277" customFormat="1" ht="20.100000000000001" customHeight="1" x14ac:dyDescent="0.2">
      <c r="B10" s="82" t="s">
        <v>529</v>
      </c>
      <c r="C10" s="347" t="str">
        <f>IFERROR(C9/($C$4*1000),"")</f>
        <v/>
      </c>
      <c r="D10" s="347" t="str">
        <f>IFERROR(D9/($D$4*1000),"")</f>
        <v/>
      </c>
      <c r="E10" s="286"/>
      <c r="F10" s="286"/>
      <c r="G10" s="286"/>
      <c r="H10" s="286"/>
      <c r="I10" s="286"/>
      <c r="J10" s="286"/>
      <c r="N10" s="294"/>
      <c r="O10" s="294"/>
      <c r="P10" s="294"/>
      <c r="Q10" s="295"/>
      <c r="R10" s="295"/>
      <c r="S10" s="295"/>
      <c r="T10" s="295"/>
    </row>
    <row r="11" spans="1:20" s="277" customFormat="1" ht="19.350000000000001" customHeight="1" x14ac:dyDescent="0.2">
      <c r="E11" s="286"/>
      <c r="F11" s="286"/>
      <c r="G11" s="286"/>
      <c r="H11" s="286"/>
      <c r="I11" s="286"/>
      <c r="J11" s="286"/>
      <c r="N11" s="294"/>
      <c r="O11" s="294"/>
      <c r="P11" s="294"/>
      <c r="Q11" s="295"/>
      <c r="R11" s="295"/>
      <c r="S11" s="295"/>
      <c r="T11" s="295"/>
    </row>
    <row r="12" spans="1:20" s="277" customFormat="1" ht="19.350000000000001" customHeight="1" x14ac:dyDescent="0.2">
      <c r="B12" s="87" t="s">
        <v>530</v>
      </c>
      <c r="C12" s="87" t="s">
        <v>508</v>
      </c>
      <c r="D12" s="87" t="s">
        <v>509</v>
      </c>
      <c r="E12" s="286"/>
      <c r="F12" s="78" t="s">
        <v>704</v>
      </c>
      <c r="G12" s="127" t="s">
        <v>392</v>
      </c>
      <c r="H12" s="127" t="s">
        <v>705</v>
      </c>
      <c r="I12" s="286"/>
      <c r="J12" s="286"/>
      <c r="N12" s="294"/>
      <c r="O12" s="294"/>
      <c r="P12" s="294"/>
      <c r="Q12" s="295"/>
      <c r="R12" s="295"/>
      <c r="S12" s="295"/>
      <c r="T12" s="295"/>
    </row>
    <row r="13" spans="1:20" s="277" customFormat="1" ht="20.100000000000001" customHeight="1" x14ac:dyDescent="0.2">
      <c r="B13" s="109" t="s">
        <v>531</v>
      </c>
      <c r="C13" s="474">
        <f>'3. Project Information'!$C$40</f>
        <v>0</v>
      </c>
      <c r="D13" s="474">
        <f>'3. Project Information'!$C$57</f>
        <v>0</v>
      </c>
      <c r="E13" s="286"/>
      <c r="F13" s="109" t="s">
        <v>702</v>
      </c>
      <c r="G13" s="50" t="str">
        <f>IF(ISBLANK('4.8 Interconnection Details'!C23),"No",'4.8 Interconnection Details'!C23)</f>
        <v>No</v>
      </c>
      <c r="H13" s="51" t="str">
        <f>IF(G13="Yes", '4.8 Interconnection Details'!C24,"")</f>
        <v/>
      </c>
      <c r="I13" s="286"/>
      <c r="J13" s="286"/>
      <c r="N13" s="294"/>
      <c r="O13" s="294"/>
      <c r="P13" s="294"/>
      <c r="Q13" s="295"/>
      <c r="R13" s="295"/>
      <c r="S13" s="295"/>
      <c r="T13" s="295"/>
    </row>
    <row r="14" spans="1:20" s="277" customFormat="1" ht="20.100000000000001" customHeight="1" x14ac:dyDescent="0.2">
      <c r="B14" s="109" t="s">
        <v>532</v>
      </c>
      <c r="C14" s="475" t="str">
        <f>'3. Project Information'!$C$41</f>
        <v/>
      </c>
      <c r="D14" s="475" t="str">
        <f>'3. Project Information'!$C$58</f>
        <v/>
      </c>
      <c r="E14" s="286"/>
      <c r="F14" s="109" t="s">
        <v>703</v>
      </c>
      <c r="G14" s="50" t="str">
        <f>IF(ISBLANK('4.8 Interconnection Details'!C25),"No",'4.8 Interconnection Details'!C25)</f>
        <v>No</v>
      </c>
      <c r="H14" s="51" t="str">
        <f>IF(G14="Yes", '4.8 Interconnection Details'!C26,"")</f>
        <v/>
      </c>
      <c r="I14" s="286"/>
      <c r="J14" s="286"/>
      <c r="N14" s="294"/>
      <c r="O14" s="294"/>
      <c r="P14" s="294"/>
      <c r="Q14" s="295"/>
      <c r="R14" s="295"/>
      <c r="S14" s="295"/>
      <c r="T14" s="295"/>
    </row>
    <row r="15" spans="1:20" s="277" customFormat="1" ht="20.100000000000001" customHeight="1" x14ac:dyDescent="0.25">
      <c r="A15" s="279"/>
      <c r="B15" s="281" t="s">
        <v>533</v>
      </c>
      <c r="C15" s="510"/>
      <c r="D15" s="510"/>
      <c r="F15" s="291"/>
      <c r="G15" s="291"/>
      <c r="H15" s="291"/>
      <c r="I15" s="291"/>
      <c r="J15" s="291"/>
      <c r="L15" s="285"/>
      <c r="M15" s="287"/>
      <c r="N15" s="287"/>
      <c r="O15" s="287"/>
      <c r="P15" s="287"/>
      <c r="Q15" s="287"/>
      <c r="R15" s="287"/>
      <c r="S15" s="287"/>
      <c r="T15" s="287"/>
    </row>
    <row r="16" spans="1:20" s="277" customFormat="1" ht="20.100000000000001" customHeight="1" x14ac:dyDescent="0.25">
      <c r="A16" s="279"/>
      <c r="B16" s="289"/>
      <c r="C16" s="290"/>
      <c r="D16" s="290"/>
      <c r="F16" s="291"/>
      <c r="G16" s="291"/>
      <c r="H16" s="291"/>
      <c r="I16" s="291"/>
      <c r="J16" s="291"/>
      <c r="L16" s="285"/>
      <c r="M16" s="287"/>
      <c r="N16" s="287"/>
      <c r="O16" s="287"/>
      <c r="P16" s="287"/>
      <c r="Q16" s="287"/>
      <c r="R16" s="287"/>
      <c r="S16" s="287"/>
      <c r="T16" s="287"/>
    </row>
    <row r="17" spans="1:22" s="277" customFormat="1" ht="108.75" customHeight="1" x14ac:dyDescent="0.25">
      <c r="A17" s="279"/>
      <c r="B17" s="285" t="s">
        <v>534</v>
      </c>
      <c r="C17" s="292"/>
      <c r="E17" s="293" t="s">
        <v>750</v>
      </c>
      <c r="F17" s="291"/>
      <c r="G17" s="291"/>
      <c r="H17" s="291"/>
      <c r="I17" s="291"/>
      <c r="J17" s="291"/>
      <c r="L17" s="285" t="s">
        <v>535</v>
      </c>
      <c r="M17" s="287"/>
      <c r="N17" s="287"/>
      <c r="O17" s="293" t="s">
        <v>750</v>
      </c>
      <c r="P17" s="287"/>
      <c r="Q17" s="287"/>
      <c r="R17" s="287"/>
      <c r="S17" s="287"/>
      <c r="T17" s="287"/>
    </row>
    <row r="18" spans="1:22" ht="45" customHeight="1" x14ac:dyDescent="0.25">
      <c r="B18" s="238" t="s">
        <v>536</v>
      </c>
      <c r="C18" s="238" t="s">
        <v>537</v>
      </c>
      <c r="D18" s="238" t="s">
        <v>538</v>
      </c>
      <c r="E18" s="238" t="s">
        <v>539</v>
      </c>
      <c r="F18" s="238" t="s">
        <v>540</v>
      </c>
      <c r="G18" s="238" t="s">
        <v>541</v>
      </c>
      <c r="H18" s="238" t="s">
        <v>542</v>
      </c>
      <c r="I18" s="238" t="s">
        <v>528</v>
      </c>
      <c r="J18" s="238" t="s">
        <v>543</v>
      </c>
      <c r="L18" s="238" t="s">
        <v>536</v>
      </c>
      <c r="M18" s="238" t="s">
        <v>537</v>
      </c>
      <c r="N18" s="238" t="s">
        <v>538</v>
      </c>
      <c r="O18" s="238" t="s">
        <v>539</v>
      </c>
      <c r="P18" s="238" t="s">
        <v>540</v>
      </c>
      <c r="Q18" s="238" t="s">
        <v>541</v>
      </c>
      <c r="R18" s="238" t="s">
        <v>542</v>
      </c>
      <c r="S18" s="238" t="s">
        <v>528</v>
      </c>
      <c r="T18" s="238" t="s">
        <v>543</v>
      </c>
      <c r="V18" s="114"/>
    </row>
    <row r="19" spans="1:22" ht="15" customHeight="1" x14ac:dyDescent="0.2">
      <c r="B19" s="24"/>
      <c r="C19" s="36"/>
      <c r="D19" s="36"/>
      <c r="E19" s="36"/>
      <c r="F19" s="36"/>
      <c r="G19" s="36"/>
      <c r="H19" s="36"/>
      <c r="I19" s="36"/>
      <c r="J19" s="288">
        <f>SUM(C19:I19)</f>
        <v>0</v>
      </c>
      <c r="L19" s="24"/>
      <c r="M19" s="36"/>
      <c r="N19" s="36"/>
      <c r="O19" s="36"/>
      <c r="P19" s="36"/>
      <c r="Q19" s="36"/>
      <c r="R19" s="36"/>
      <c r="S19" s="36"/>
      <c r="T19" s="288">
        <f>SUM(M19:S19)</f>
        <v>0</v>
      </c>
    </row>
    <row r="20" spans="1:22" ht="15" customHeight="1" x14ac:dyDescent="0.2">
      <c r="B20" s="24"/>
      <c r="C20" s="36"/>
      <c r="D20" s="36"/>
      <c r="E20" s="36"/>
      <c r="F20" s="36"/>
      <c r="G20" s="36"/>
      <c r="H20" s="36"/>
      <c r="I20" s="36"/>
      <c r="J20" s="288">
        <f t="shared" ref="J20:J68" si="0">SUM(C20:I20)</f>
        <v>0</v>
      </c>
      <c r="L20" s="24"/>
      <c r="M20" s="36"/>
      <c r="N20" s="36"/>
      <c r="O20" s="36"/>
      <c r="P20" s="36"/>
      <c r="Q20" s="36"/>
      <c r="R20" s="36"/>
      <c r="S20" s="36"/>
      <c r="T20" s="288">
        <f t="shared" ref="T20:T68" si="1">SUM(M20:S20)</f>
        <v>0</v>
      </c>
    </row>
    <row r="21" spans="1:22" ht="15" customHeight="1" x14ac:dyDescent="0.2">
      <c r="B21" s="24"/>
      <c r="C21" s="36"/>
      <c r="D21" s="36"/>
      <c r="E21" s="36"/>
      <c r="F21" s="36"/>
      <c r="G21" s="36"/>
      <c r="H21" s="36"/>
      <c r="I21" s="36"/>
      <c r="J21" s="288">
        <f t="shared" si="0"/>
        <v>0</v>
      </c>
      <c r="L21" s="24"/>
      <c r="M21" s="36"/>
      <c r="N21" s="36"/>
      <c r="O21" s="36"/>
      <c r="P21" s="36"/>
      <c r="Q21" s="36"/>
      <c r="R21" s="36"/>
      <c r="S21" s="36"/>
      <c r="T21" s="288">
        <f t="shared" si="1"/>
        <v>0</v>
      </c>
    </row>
    <row r="22" spans="1:22" ht="15" customHeight="1" x14ac:dyDescent="0.2">
      <c r="B22" s="24"/>
      <c r="C22" s="36"/>
      <c r="D22" s="36"/>
      <c r="E22" s="36"/>
      <c r="F22" s="36"/>
      <c r="G22" s="36"/>
      <c r="H22" s="36"/>
      <c r="I22" s="36"/>
      <c r="J22" s="288">
        <f t="shared" si="0"/>
        <v>0</v>
      </c>
      <c r="L22" s="24"/>
      <c r="M22" s="36"/>
      <c r="N22" s="36"/>
      <c r="O22" s="36"/>
      <c r="P22" s="36"/>
      <c r="Q22" s="36"/>
      <c r="R22" s="36"/>
      <c r="S22" s="36"/>
      <c r="T22" s="288">
        <f t="shared" si="1"/>
        <v>0</v>
      </c>
    </row>
    <row r="23" spans="1:22" ht="15" customHeight="1" x14ac:dyDescent="0.2">
      <c r="B23" s="24"/>
      <c r="C23" s="36"/>
      <c r="D23" s="36"/>
      <c r="E23" s="36"/>
      <c r="F23" s="36"/>
      <c r="G23" s="36"/>
      <c r="H23" s="36"/>
      <c r="I23" s="36"/>
      <c r="J23" s="288">
        <f t="shared" si="0"/>
        <v>0</v>
      </c>
      <c r="L23" s="24"/>
      <c r="M23" s="36"/>
      <c r="N23" s="36"/>
      <c r="O23" s="36"/>
      <c r="P23" s="36"/>
      <c r="Q23" s="36"/>
      <c r="R23" s="36"/>
      <c r="S23" s="36"/>
      <c r="T23" s="288">
        <f t="shared" si="1"/>
        <v>0</v>
      </c>
    </row>
    <row r="24" spans="1:22" ht="15" customHeight="1" x14ac:dyDescent="0.2">
      <c r="B24" s="24"/>
      <c r="C24" s="36"/>
      <c r="D24" s="36"/>
      <c r="E24" s="36"/>
      <c r="F24" s="36"/>
      <c r="G24" s="36"/>
      <c r="H24" s="36"/>
      <c r="I24" s="36"/>
      <c r="J24" s="288">
        <f t="shared" si="0"/>
        <v>0</v>
      </c>
      <c r="L24" s="24"/>
      <c r="M24" s="36"/>
      <c r="N24" s="36"/>
      <c r="O24" s="36"/>
      <c r="P24" s="36"/>
      <c r="Q24" s="36"/>
      <c r="R24" s="36"/>
      <c r="S24" s="36"/>
      <c r="T24" s="288">
        <f t="shared" si="1"/>
        <v>0</v>
      </c>
    </row>
    <row r="25" spans="1:22" ht="15" customHeight="1" x14ac:dyDescent="0.2">
      <c r="B25" s="24"/>
      <c r="C25" s="36"/>
      <c r="D25" s="36"/>
      <c r="E25" s="36"/>
      <c r="F25" s="36"/>
      <c r="G25" s="36"/>
      <c r="H25" s="36"/>
      <c r="I25" s="36"/>
      <c r="J25" s="288">
        <f t="shared" si="0"/>
        <v>0</v>
      </c>
      <c r="L25" s="24"/>
      <c r="M25" s="36"/>
      <c r="N25" s="36"/>
      <c r="O25" s="36"/>
      <c r="P25" s="36"/>
      <c r="Q25" s="36"/>
      <c r="R25" s="36"/>
      <c r="S25" s="36"/>
      <c r="T25" s="288">
        <f t="shared" si="1"/>
        <v>0</v>
      </c>
    </row>
    <row r="26" spans="1:22" ht="15" customHeight="1" x14ac:dyDescent="0.2">
      <c r="B26" s="24"/>
      <c r="C26" s="36"/>
      <c r="D26" s="36"/>
      <c r="E26" s="36"/>
      <c r="F26" s="36"/>
      <c r="G26" s="36"/>
      <c r="H26" s="36"/>
      <c r="I26" s="36"/>
      <c r="J26" s="288">
        <f>SUM(C26:I26)</f>
        <v>0</v>
      </c>
      <c r="L26" s="24"/>
      <c r="M26" s="36"/>
      <c r="N26" s="36"/>
      <c r="O26" s="36"/>
      <c r="P26" s="36"/>
      <c r="Q26" s="36"/>
      <c r="R26" s="36"/>
      <c r="S26" s="36"/>
      <c r="T26" s="288">
        <f t="shared" si="1"/>
        <v>0</v>
      </c>
    </row>
    <row r="27" spans="1:22" ht="15" customHeight="1" x14ac:dyDescent="0.2">
      <c r="B27" s="24"/>
      <c r="C27" s="36"/>
      <c r="D27" s="36"/>
      <c r="E27" s="36"/>
      <c r="F27" s="36"/>
      <c r="G27" s="36"/>
      <c r="H27" s="36"/>
      <c r="I27" s="36"/>
      <c r="J27" s="288">
        <f t="shared" si="0"/>
        <v>0</v>
      </c>
      <c r="L27" s="24"/>
      <c r="M27" s="36"/>
      <c r="N27" s="36"/>
      <c r="O27" s="36"/>
      <c r="P27" s="36"/>
      <c r="Q27" s="36"/>
      <c r="R27" s="36"/>
      <c r="S27" s="36"/>
      <c r="T27" s="288">
        <f t="shared" si="1"/>
        <v>0</v>
      </c>
    </row>
    <row r="28" spans="1:22" ht="15" customHeight="1" x14ac:dyDescent="0.2">
      <c r="B28" s="24"/>
      <c r="C28" s="36"/>
      <c r="D28" s="36"/>
      <c r="E28" s="36"/>
      <c r="F28" s="36"/>
      <c r="G28" s="36"/>
      <c r="H28" s="36"/>
      <c r="I28" s="36"/>
      <c r="J28" s="288">
        <f t="shared" si="0"/>
        <v>0</v>
      </c>
      <c r="L28" s="24"/>
      <c r="M28" s="36"/>
      <c r="N28" s="36"/>
      <c r="O28" s="36"/>
      <c r="P28" s="36"/>
      <c r="Q28" s="36"/>
      <c r="R28" s="36"/>
      <c r="S28" s="36"/>
      <c r="T28" s="288">
        <f t="shared" si="1"/>
        <v>0</v>
      </c>
    </row>
    <row r="29" spans="1:22" ht="15" customHeight="1" x14ac:dyDescent="0.2">
      <c r="B29" s="24"/>
      <c r="C29" s="36"/>
      <c r="D29" s="36"/>
      <c r="E29" s="36"/>
      <c r="F29" s="36"/>
      <c r="G29" s="36"/>
      <c r="H29" s="36"/>
      <c r="I29" s="36"/>
      <c r="J29" s="288">
        <f t="shared" si="0"/>
        <v>0</v>
      </c>
      <c r="L29" s="24"/>
      <c r="M29" s="36"/>
      <c r="N29" s="36"/>
      <c r="O29" s="36"/>
      <c r="P29" s="36"/>
      <c r="Q29" s="36"/>
      <c r="R29" s="36"/>
      <c r="S29" s="36"/>
      <c r="T29" s="288">
        <f t="shared" si="1"/>
        <v>0</v>
      </c>
    </row>
    <row r="30" spans="1:22" ht="15" customHeight="1" x14ac:dyDescent="0.2">
      <c r="B30" s="24"/>
      <c r="C30" s="36"/>
      <c r="D30" s="36"/>
      <c r="E30" s="36"/>
      <c r="F30" s="36"/>
      <c r="G30" s="36"/>
      <c r="H30" s="36"/>
      <c r="I30" s="36"/>
      <c r="J30" s="288">
        <f t="shared" si="0"/>
        <v>0</v>
      </c>
      <c r="L30" s="24"/>
      <c r="M30" s="36"/>
      <c r="N30" s="36"/>
      <c r="O30" s="36"/>
      <c r="P30" s="36"/>
      <c r="Q30" s="36"/>
      <c r="R30" s="36"/>
      <c r="S30" s="36"/>
      <c r="T30" s="288">
        <f t="shared" si="1"/>
        <v>0</v>
      </c>
    </row>
    <row r="31" spans="1:22" ht="15" customHeight="1" x14ac:dyDescent="0.2">
      <c r="B31" s="24"/>
      <c r="C31" s="36"/>
      <c r="D31" s="36"/>
      <c r="E31" s="36"/>
      <c r="F31" s="36"/>
      <c r="G31" s="36"/>
      <c r="H31" s="36"/>
      <c r="I31" s="36"/>
      <c r="J31" s="288">
        <f t="shared" si="0"/>
        <v>0</v>
      </c>
      <c r="L31" s="24"/>
      <c r="M31" s="36"/>
      <c r="N31" s="36"/>
      <c r="O31" s="36"/>
      <c r="P31" s="36"/>
      <c r="Q31" s="36"/>
      <c r="R31" s="36"/>
      <c r="S31" s="36"/>
      <c r="T31" s="288">
        <f t="shared" si="1"/>
        <v>0</v>
      </c>
    </row>
    <row r="32" spans="1:22" ht="15" customHeight="1" x14ac:dyDescent="0.2">
      <c r="B32" s="24"/>
      <c r="C32" s="36"/>
      <c r="D32" s="36"/>
      <c r="E32" s="36"/>
      <c r="F32" s="36"/>
      <c r="G32" s="36"/>
      <c r="H32" s="36"/>
      <c r="I32" s="36"/>
      <c r="J32" s="288">
        <f t="shared" si="0"/>
        <v>0</v>
      </c>
      <c r="L32" s="24"/>
      <c r="M32" s="36"/>
      <c r="N32" s="36"/>
      <c r="O32" s="36"/>
      <c r="P32" s="36"/>
      <c r="Q32" s="36"/>
      <c r="R32" s="36"/>
      <c r="S32" s="36"/>
      <c r="T32" s="288">
        <f t="shared" si="1"/>
        <v>0</v>
      </c>
    </row>
    <row r="33" spans="2:20" ht="15" customHeight="1" x14ac:dyDescent="0.2">
      <c r="B33" s="24"/>
      <c r="C33" s="36"/>
      <c r="D33" s="36"/>
      <c r="E33" s="36"/>
      <c r="F33" s="36"/>
      <c r="G33" s="36"/>
      <c r="H33" s="36"/>
      <c r="I33" s="36"/>
      <c r="J33" s="288">
        <f t="shared" si="0"/>
        <v>0</v>
      </c>
      <c r="L33" s="24"/>
      <c r="M33" s="36"/>
      <c r="N33" s="36"/>
      <c r="O33" s="36"/>
      <c r="P33" s="36"/>
      <c r="Q33" s="36"/>
      <c r="R33" s="36"/>
      <c r="S33" s="36"/>
      <c r="T33" s="288">
        <f t="shared" si="1"/>
        <v>0</v>
      </c>
    </row>
    <row r="34" spans="2:20" ht="15" customHeight="1" x14ac:dyDescent="0.2">
      <c r="B34" s="24"/>
      <c r="C34" s="36"/>
      <c r="D34" s="36"/>
      <c r="E34" s="36"/>
      <c r="F34" s="36"/>
      <c r="G34" s="36"/>
      <c r="H34" s="36"/>
      <c r="I34" s="36"/>
      <c r="J34" s="288">
        <f t="shared" si="0"/>
        <v>0</v>
      </c>
      <c r="L34" s="24"/>
      <c r="M34" s="36"/>
      <c r="N34" s="36"/>
      <c r="O34" s="36"/>
      <c r="P34" s="36"/>
      <c r="Q34" s="36"/>
      <c r="R34" s="36"/>
      <c r="S34" s="36"/>
      <c r="T34" s="288">
        <f t="shared" si="1"/>
        <v>0</v>
      </c>
    </row>
    <row r="35" spans="2:20" ht="15" customHeight="1" x14ac:dyDescent="0.2">
      <c r="B35" s="24"/>
      <c r="C35" s="36"/>
      <c r="D35" s="36"/>
      <c r="E35" s="36"/>
      <c r="F35" s="36"/>
      <c r="G35" s="36"/>
      <c r="H35" s="36"/>
      <c r="I35" s="36"/>
      <c r="J35" s="288">
        <f t="shared" si="0"/>
        <v>0</v>
      </c>
      <c r="L35" s="24"/>
      <c r="M35" s="36"/>
      <c r="N35" s="36"/>
      <c r="O35" s="36"/>
      <c r="P35" s="36"/>
      <c r="Q35" s="36"/>
      <c r="R35" s="36"/>
      <c r="S35" s="36"/>
      <c r="T35" s="288">
        <f t="shared" si="1"/>
        <v>0</v>
      </c>
    </row>
    <row r="36" spans="2:20" ht="15" customHeight="1" x14ac:dyDescent="0.2">
      <c r="B36" s="24"/>
      <c r="C36" s="36"/>
      <c r="D36" s="36"/>
      <c r="E36" s="36"/>
      <c r="F36" s="36"/>
      <c r="G36" s="36"/>
      <c r="H36" s="36"/>
      <c r="I36" s="36"/>
      <c r="J36" s="288">
        <f t="shared" si="0"/>
        <v>0</v>
      </c>
      <c r="L36" s="24"/>
      <c r="M36" s="36"/>
      <c r="N36" s="36"/>
      <c r="O36" s="36"/>
      <c r="P36" s="36"/>
      <c r="Q36" s="36"/>
      <c r="R36" s="36"/>
      <c r="S36" s="36"/>
      <c r="T36" s="288">
        <f t="shared" si="1"/>
        <v>0</v>
      </c>
    </row>
    <row r="37" spans="2:20" ht="15" customHeight="1" x14ac:dyDescent="0.2">
      <c r="B37" s="24"/>
      <c r="C37" s="36"/>
      <c r="D37" s="36"/>
      <c r="E37" s="36"/>
      <c r="F37" s="36"/>
      <c r="G37" s="36"/>
      <c r="H37" s="36"/>
      <c r="I37" s="36"/>
      <c r="J37" s="288">
        <f t="shared" si="0"/>
        <v>0</v>
      </c>
      <c r="L37" s="24"/>
      <c r="M37" s="36"/>
      <c r="N37" s="36"/>
      <c r="O37" s="36"/>
      <c r="P37" s="36"/>
      <c r="Q37" s="36"/>
      <c r="R37" s="36"/>
      <c r="S37" s="36"/>
      <c r="T37" s="288">
        <f t="shared" si="1"/>
        <v>0</v>
      </c>
    </row>
    <row r="38" spans="2:20" ht="15" customHeight="1" x14ac:dyDescent="0.2">
      <c r="B38" s="24"/>
      <c r="C38" s="36"/>
      <c r="D38" s="36"/>
      <c r="E38" s="36"/>
      <c r="F38" s="36"/>
      <c r="G38" s="36"/>
      <c r="H38" s="36"/>
      <c r="I38" s="36"/>
      <c r="J38" s="288">
        <f t="shared" si="0"/>
        <v>0</v>
      </c>
      <c r="L38" s="24"/>
      <c r="M38" s="36"/>
      <c r="N38" s="36"/>
      <c r="O38" s="36"/>
      <c r="P38" s="36"/>
      <c r="Q38" s="36"/>
      <c r="R38" s="36"/>
      <c r="S38" s="36"/>
      <c r="T38" s="288">
        <f t="shared" si="1"/>
        <v>0</v>
      </c>
    </row>
    <row r="39" spans="2:20" ht="15" customHeight="1" x14ac:dyDescent="0.2">
      <c r="B39" s="24"/>
      <c r="C39" s="36"/>
      <c r="D39" s="36"/>
      <c r="E39" s="36"/>
      <c r="F39" s="36"/>
      <c r="G39" s="36"/>
      <c r="H39" s="36"/>
      <c r="I39" s="36"/>
      <c r="J39" s="288">
        <f t="shared" si="0"/>
        <v>0</v>
      </c>
      <c r="L39" s="24"/>
      <c r="M39" s="36"/>
      <c r="N39" s="36"/>
      <c r="O39" s="36"/>
      <c r="P39" s="36"/>
      <c r="Q39" s="36"/>
      <c r="R39" s="36"/>
      <c r="S39" s="36"/>
      <c r="T39" s="288">
        <f t="shared" si="1"/>
        <v>0</v>
      </c>
    </row>
    <row r="40" spans="2:20" ht="15" customHeight="1" x14ac:dyDescent="0.2">
      <c r="B40" s="24"/>
      <c r="C40" s="36"/>
      <c r="D40" s="36"/>
      <c r="E40" s="36"/>
      <c r="F40" s="36"/>
      <c r="G40" s="36"/>
      <c r="H40" s="36"/>
      <c r="I40" s="36"/>
      <c r="J40" s="288">
        <f t="shared" si="0"/>
        <v>0</v>
      </c>
      <c r="L40" s="24"/>
      <c r="M40" s="36"/>
      <c r="N40" s="36"/>
      <c r="O40" s="36"/>
      <c r="P40" s="36"/>
      <c r="Q40" s="36"/>
      <c r="R40" s="36"/>
      <c r="S40" s="36"/>
      <c r="T40" s="288">
        <f t="shared" si="1"/>
        <v>0</v>
      </c>
    </row>
    <row r="41" spans="2:20" ht="15" customHeight="1" x14ac:dyDescent="0.2">
      <c r="B41" s="24"/>
      <c r="C41" s="36"/>
      <c r="D41" s="36"/>
      <c r="E41" s="36"/>
      <c r="F41" s="36"/>
      <c r="G41" s="36"/>
      <c r="H41" s="36"/>
      <c r="I41" s="36"/>
      <c r="J41" s="288">
        <f t="shared" si="0"/>
        <v>0</v>
      </c>
      <c r="L41" s="24"/>
      <c r="M41" s="36"/>
      <c r="N41" s="36"/>
      <c r="O41" s="36"/>
      <c r="P41" s="36"/>
      <c r="Q41" s="36"/>
      <c r="R41" s="36"/>
      <c r="S41" s="36"/>
      <c r="T41" s="288">
        <f t="shared" si="1"/>
        <v>0</v>
      </c>
    </row>
    <row r="42" spans="2:20" ht="15" customHeight="1" x14ac:dyDescent="0.2">
      <c r="B42" s="24"/>
      <c r="C42" s="36"/>
      <c r="D42" s="36"/>
      <c r="E42" s="36"/>
      <c r="F42" s="36"/>
      <c r="G42" s="36"/>
      <c r="H42" s="36"/>
      <c r="I42" s="36"/>
      <c r="J42" s="288">
        <f t="shared" si="0"/>
        <v>0</v>
      </c>
      <c r="L42" s="24"/>
      <c r="M42" s="36"/>
      <c r="N42" s="36"/>
      <c r="O42" s="36"/>
      <c r="P42" s="36"/>
      <c r="Q42" s="36"/>
      <c r="R42" s="36"/>
      <c r="S42" s="36"/>
      <c r="T42" s="288">
        <f t="shared" si="1"/>
        <v>0</v>
      </c>
    </row>
    <row r="43" spans="2:20" ht="15" customHeight="1" x14ac:dyDescent="0.2">
      <c r="B43" s="24"/>
      <c r="C43" s="36"/>
      <c r="D43" s="36"/>
      <c r="E43" s="36"/>
      <c r="F43" s="36"/>
      <c r="G43" s="36"/>
      <c r="H43" s="36"/>
      <c r="I43" s="36"/>
      <c r="J43" s="288">
        <f t="shared" si="0"/>
        <v>0</v>
      </c>
      <c r="L43" s="24"/>
      <c r="M43" s="36"/>
      <c r="N43" s="36"/>
      <c r="O43" s="36"/>
      <c r="P43" s="36"/>
      <c r="Q43" s="36"/>
      <c r="R43" s="36"/>
      <c r="S43" s="36"/>
      <c r="T43" s="288">
        <f t="shared" si="1"/>
        <v>0</v>
      </c>
    </row>
    <row r="44" spans="2:20" ht="15" customHeight="1" x14ac:dyDescent="0.2">
      <c r="B44" s="24"/>
      <c r="C44" s="36"/>
      <c r="D44" s="36"/>
      <c r="E44" s="36"/>
      <c r="F44" s="36"/>
      <c r="G44" s="36"/>
      <c r="H44" s="36"/>
      <c r="I44" s="36"/>
      <c r="J44" s="288">
        <f t="shared" si="0"/>
        <v>0</v>
      </c>
      <c r="L44" s="24"/>
      <c r="M44" s="36"/>
      <c r="N44" s="36"/>
      <c r="O44" s="36"/>
      <c r="P44" s="36"/>
      <c r="Q44" s="36"/>
      <c r="R44" s="36"/>
      <c r="S44" s="36"/>
      <c r="T44" s="288">
        <f t="shared" si="1"/>
        <v>0</v>
      </c>
    </row>
    <row r="45" spans="2:20" ht="15" customHeight="1" x14ac:dyDescent="0.2">
      <c r="B45" s="24"/>
      <c r="C45" s="36"/>
      <c r="D45" s="36"/>
      <c r="E45" s="36"/>
      <c r="F45" s="36"/>
      <c r="G45" s="36"/>
      <c r="H45" s="36"/>
      <c r="I45" s="36"/>
      <c r="J45" s="288">
        <f t="shared" si="0"/>
        <v>0</v>
      </c>
      <c r="L45" s="24"/>
      <c r="M45" s="36"/>
      <c r="N45" s="36"/>
      <c r="O45" s="36"/>
      <c r="P45" s="36"/>
      <c r="Q45" s="36"/>
      <c r="R45" s="36"/>
      <c r="S45" s="36"/>
      <c r="T45" s="288">
        <f t="shared" si="1"/>
        <v>0</v>
      </c>
    </row>
    <row r="46" spans="2:20" ht="15" customHeight="1" x14ac:dyDescent="0.2">
      <c r="B46" s="24"/>
      <c r="C46" s="36"/>
      <c r="D46" s="36"/>
      <c r="E46" s="36"/>
      <c r="F46" s="36"/>
      <c r="G46" s="36"/>
      <c r="H46" s="36"/>
      <c r="I46" s="36"/>
      <c r="J46" s="288">
        <f t="shared" si="0"/>
        <v>0</v>
      </c>
      <c r="L46" s="24"/>
      <c r="M46" s="36"/>
      <c r="N46" s="36"/>
      <c r="O46" s="36"/>
      <c r="P46" s="36"/>
      <c r="Q46" s="36"/>
      <c r="R46" s="36"/>
      <c r="S46" s="36"/>
      <c r="T46" s="288">
        <f t="shared" si="1"/>
        <v>0</v>
      </c>
    </row>
    <row r="47" spans="2:20" ht="15" customHeight="1" x14ac:dyDescent="0.2">
      <c r="B47" s="24"/>
      <c r="C47" s="36"/>
      <c r="D47" s="36"/>
      <c r="E47" s="36"/>
      <c r="F47" s="36"/>
      <c r="G47" s="36"/>
      <c r="H47" s="36"/>
      <c r="I47" s="36"/>
      <c r="J47" s="288">
        <f t="shared" si="0"/>
        <v>0</v>
      </c>
      <c r="L47" s="24"/>
      <c r="M47" s="36"/>
      <c r="N47" s="36"/>
      <c r="O47" s="36"/>
      <c r="P47" s="36"/>
      <c r="Q47" s="36"/>
      <c r="R47" s="36"/>
      <c r="S47" s="36"/>
      <c r="T47" s="288">
        <f t="shared" si="1"/>
        <v>0</v>
      </c>
    </row>
    <row r="48" spans="2:20" ht="15" customHeight="1" x14ac:dyDescent="0.2">
      <c r="B48" s="24"/>
      <c r="C48" s="36"/>
      <c r="D48" s="36"/>
      <c r="E48" s="36"/>
      <c r="F48" s="36"/>
      <c r="G48" s="36"/>
      <c r="H48" s="36"/>
      <c r="I48" s="36"/>
      <c r="J48" s="288">
        <f t="shared" si="0"/>
        <v>0</v>
      </c>
      <c r="L48" s="24"/>
      <c r="M48" s="36"/>
      <c r="N48" s="36"/>
      <c r="O48" s="36"/>
      <c r="P48" s="36"/>
      <c r="Q48" s="36"/>
      <c r="R48" s="36"/>
      <c r="S48" s="36"/>
      <c r="T48" s="288">
        <f t="shared" si="1"/>
        <v>0</v>
      </c>
    </row>
    <row r="49" spans="2:20" ht="15" customHeight="1" x14ac:dyDescent="0.2">
      <c r="B49" s="24"/>
      <c r="C49" s="36"/>
      <c r="D49" s="36"/>
      <c r="E49" s="36"/>
      <c r="F49" s="36"/>
      <c r="G49" s="36"/>
      <c r="H49" s="36"/>
      <c r="I49" s="36"/>
      <c r="J49" s="288">
        <f t="shared" si="0"/>
        <v>0</v>
      </c>
      <c r="L49" s="24"/>
      <c r="M49" s="36"/>
      <c r="N49" s="36"/>
      <c r="O49" s="36"/>
      <c r="P49" s="36"/>
      <c r="Q49" s="36"/>
      <c r="R49" s="36"/>
      <c r="S49" s="36"/>
      <c r="T49" s="288">
        <f t="shared" si="1"/>
        <v>0</v>
      </c>
    </row>
    <row r="50" spans="2:20" ht="15" customHeight="1" x14ac:dyDescent="0.2">
      <c r="B50" s="24"/>
      <c r="C50" s="36"/>
      <c r="D50" s="36"/>
      <c r="E50" s="36"/>
      <c r="F50" s="36"/>
      <c r="G50" s="36"/>
      <c r="H50" s="36"/>
      <c r="I50" s="36"/>
      <c r="J50" s="288">
        <f t="shared" si="0"/>
        <v>0</v>
      </c>
      <c r="L50" s="24"/>
      <c r="M50" s="36"/>
      <c r="N50" s="36"/>
      <c r="O50" s="36"/>
      <c r="P50" s="36"/>
      <c r="Q50" s="36"/>
      <c r="R50" s="36"/>
      <c r="S50" s="36"/>
      <c r="T50" s="288">
        <f t="shared" si="1"/>
        <v>0</v>
      </c>
    </row>
    <row r="51" spans="2:20" ht="15" customHeight="1" x14ac:dyDescent="0.2">
      <c r="B51" s="24"/>
      <c r="C51" s="36"/>
      <c r="D51" s="36"/>
      <c r="E51" s="36"/>
      <c r="F51" s="36"/>
      <c r="G51" s="36"/>
      <c r="H51" s="36"/>
      <c r="I51" s="36"/>
      <c r="J51" s="288">
        <f t="shared" si="0"/>
        <v>0</v>
      </c>
      <c r="L51" s="24"/>
      <c r="M51" s="36"/>
      <c r="N51" s="36"/>
      <c r="O51" s="36"/>
      <c r="P51" s="36"/>
      <c r="Q51" s="36"/>
      <c r="R51" s="36"/>
      <c r="S51" s="36"/>
      <c r="T51" s="288">
        <f t="shared" si="1"/>
        <v>0</v>
      </c>
    </row>
    <row r="52" spans="2:20" ht="15" customHeight="1" x14ac:dyDescent="0.2">
      <c r="B52" s="24"/>
      <c r="C52" s="36"/>
      <c r="D52" s="36"/>
      <c r="E52" s="36"/>
      <c r="F52" s="36"/>
      <c r="G52" s="36"/>
      <c r="H52" s="36"/>
      <c r="I52" s="36"/>
      <c r="J52" s="288">
        <f t="shared" si="0"/>
        <v>0</v>
      </c>
      <c r="L52" s="24"/>
      <c r="M52" s="36"/>
      <c r="N52" s="36"/>
      <c r="O52" s="36"/>
      <c r="P52" s="36"/>
      <c r="Q52" s="36"/>
      <c r="R52" s="36"/>
      <c r="S52" s="36"/>
      <c r="T52" s="288">
        <f t="shared" si="1"/>
        <v>0</v>
      </c>
    </row>
    <row r="53" spans="2:20" ht="15" customHeight="1" x14ac:dyDescent="0.2">
      <c r="B53" s="24"/>
      <c r="C53" s="36"/>
      <c r="D53" s="36"/>
      <c r="E53" s="36"/>
      <c r="F53" s="36"/>
      <c r="G53" s="36"/>
      <c r="H53" s="36"/>
      <c r="I53" s="36"/>
      <c r="J53" s="288">
        <f t="shared" si="0"/>
        <v>0</v>
      </c>
      <c r="L53" s="24"/>
      <c r="M53" s="36"/>
      <c r="N53" s="36"/>
      <c r="O53" s="36"/>
      <c r="P53" s="36"/>
      <c r="Q53" s="36"/>
      <c r="R53" s="36"/>
      <c r="S53" s="36"/>
      <c r="T53" s="288">
        <f t="shared" si="1"/>
        <v>0</v>
      </c>
    </row>
    <row r="54" spans="2:20" ht="15" customHeight="1" x14ac:dyDescent="0.2">
      <c r="B54" s="24"/>
      <c r="C54" s="36"/>
      <c r="D54" s="36"/>
      <c r="E54" s="36"/>
      <c r="F54" s="36"/>
      <c r="G54" s="36"/>
      <c r="H54" s="36"/>
      <c r="I54" s="36"/>
      <c r="J54" s="288">
        <f t="shared" si="0"/>
        <v>0</v>
      </c>
      <c r="L54" s="24"/>
      <c r="M54" s="36"/>
      <c r="N54" s="36"/>
      <c r="O54" s="36"/>
      <c r="P54" s="36"/>
      <c r="Q54" s="36"/>
      <c r="R54" s="36"/>
      <c r="S54" s="36"/>
      <c r="T54" s="288">
        <f t="shared" si="1"/>
        <v>0</v>
      </c>
    </row>
    <row r="55" spans="2:20" ht="15" customHeight="1" x14ac:dyDescent="0.2">
      <c r="B55" s="24"/>
      <c r="C55" s="36"/>
      <c r="D55" s="36"/>
      <c r="E55" s="36"/>
      <c r="F55" s="36"/>
      <c r="G55" s="36"/>
      <c r="H55" s="36"/>
      <c r="I55" s="36"/>
      <c r="J55" s="288">
        <f t="shared" si="0"/>
        <v>0</v>
      </c>
      <c r="L55" s="24"/>
      <c r="M55" s="36"/>
      <c r="N55" s="36"/>
      <c r="O55" s="36"/>
      <c r="P55" s="36"/>
      <c r="Q55" s="36"/>
      <c r="R55" s="36"/>
      <c r="S55" s="36"/>
      <c r="T55" s="288">
        <f t="shared" si="1"/>
        <v>0</v>
      </c>
    </row>
    <row r="56" spans="2:20" ht="15" customHeight="1" x14ac:dyDescent="0.2">
      <c r="B56" s="24"/>
      <c r="C56" s="36"/>
      <c r="D56" s="36"/>
      <c r="E56" s="36"/>
      <c r="F56" s="36"/>
      <c r="G56" s="36"/>
      <c r="H56" s="36"/>
      <c r="I56" s="36"/>
      <c r="J56" s="288">
        <f t="shared" si="0"/>
        <v>0</v>
      </c>
      <c r="L56" s="24"/>
      <c r="M56" s="36"/>
      <c r="N56" s="36"/>
      <c r="O56" s="36"/>
      <c r="P56" s="36"/>
      <c r="Q56" s="36"/>
      <c r="R56" s="36"/>
      <c r="S56" s="36"/>
      <c r="T56" s="288">
        <f t="shared" si="1"/>
        <v>0</v>
      </c>
    </row>
    <row r="57" spans="2:20" ht="15" customHeight="1" x14ac:dyDescent="0.2">
      <c r="B57" s="24"/>
      <c r="C57" s="36"/>
      <c r="D57" s="36"/>
      <c r="E57" s="36"/>
      <c r="F57" s="36"/>
      <c r="G57" s="36"/>
      <c r="H57" s="36"/>
      <c r="I57" s="36"/>
      <c r="J57" s="288">
        <f t="shared" si="0"/>
        <v>0</v>
      </c>
      <c r="L57" s="24"/>
      <c r="M57" s="36"/>
      <c r="N57" s="36"/>
      <c r="O57" s="36"/>
      <c r="P57" s="36"/>
      <c r="Q57" s="36"/>
      <c r="R57" s="36"/>
      <c r="S57" s="36"/>
      <c r="T57" s="288">
        <f t="shared" si="1"/>
        <v>0</v>
      </c>
    </row>
    <row r="58" spans="2:20" ht="15" customHeight="1" x14ac:dyDescent="0.2">
      <c r="B58" s="24"/>
      <c r="C58" s="36"/>
      <c r="D58" s="36"/>
      <c r="E58" s="36"/>
      <c r="F58" s="36"/>
      <c r="G58" s="36"/>
      <c r="H58" s="36"/>
      <c r="I58" s="36"/>
      <c r="J58" s="288">
        <f t="shared" si="0"/>
        <v>0</v>
      </c>
      <c r="L58" s="24"/>
      <c r="M58" s="36"/>
      <c r="N58" s="36"/>
      <c r="O58" s="36"/>
      <c r="P58" s="36"/>
      <c r="Q58" s="36"/>
      <c r="R58" s="36"/>
      <c r="S58" s="36"/>
      <c r="T58" s="288">
        <f t="shared" si="1"/>
        <v>0</v>
      </c>
    </row>
    <row r="59" spans="2:20" ht="15" customHeight="1" x14ac:dyDescent="0.2">
      <c r="B59" s="24"/>
      <c r="C59" s="36"/>
      <c r="D59" s="36"/>
      <c r="E59" s="36"/>
      <c r="F59" s="36"/>
      <c r="G59" s="36"/>
      <c r="H59" s="36"/>
      <c r="I59" s="36"/>
      <c r="J59" s="288">
        <f t="shared" si="0"/>
        <v>0</v>
      </c>
      <c r="L59" s="24"/>
      <c r="M59" s="36"/>
      <c r="N59" s="36"/>
      <c r="O59" s="36"/>
      <c r="P59" s="36"/>
      <c r="Q59" s="36"/>
      <c r="R59" s="36"/>
      <c r="S59" s="36"/>
      <c r="T59" s="288">
        <f t="shared" si="1"/>
        <v>0</v>
      </c>
    </row>
    <row r="60" spans="2:20" ht="15" customHeight="1" x14ac:dyDescent="0.2">
      <c r="B60" s="24"/>
      <c r="C60" s="36"/>
      <c r="D60" s="36"/>
      <c r="E60" s="36"/>
      <c r="F60" s="36"/>
      <c r="G60" s="36"/>
      <c r="H60" s="36"/>
      <c r="I60" s="36"/>
      <c r="J60" s="288">
        <f t="shared" si="0"/>
        <v>0</v>
      </c>
      <c r="L60" s="24"/>
      <c r="M60" s="36"/>
      <c r="N60" s="36"/>
      <c r="O60" s="36"/>
      <c r="P60" s="36"/>
      <c r="Q60" s="36"/>
      <c r="R60" s="36"/>
      <c r="S60" s="36"/>
      <c r="T60" s="288">
        <f t="shared" si="1"/>
        <v>0</v>
      </c>
    </row>
    <row r="61" spans="2:20" ht="15" customHeight="1" x14ac:dyDescent="0.2">
      <c r="B61" s="24"/>
      <c r="C61" s="36"/>
      <c r="D61" s="36"/>
      <c r="E61" s="36"/>
      <c r="F61" s="36"/>
      <c r="G61" s="36"/>
      <c r="H61" s="36"/>
      <c r="I61" s="36"/>
      <c r="J61" s="288">
        <f t="shared" si="0"/>
        <v>0</v>
      </c>
      <c r="L61" s="24"/>
      <c r="M61" s="36"/>
      <c r="N61" s="36"/>
      <c r="O61" s="36"/>
      <c r="P61" s="36"/>
      <c r="Q61" s="36"/>
      <c r="R61" s="36"/>
      <c r="S61" s="36"/>
      <c r="T61" s="288">
        <f t="shared" si="1"/>
        <v>0</v>
      </c>
    </row>
    <row r="62" spans="2:20" ht="15" customHeight="1" x14ac:dyDescent="0.2">
      <c r="B62" s="24"/>
      <c r="C62" s="36"/>
      <c r="D62" s="36"/>
      <c r="E62" s="36"/>
      <c r="F62" s="36"/>
      <c r="G62" s="36"/>
      <c r="H62" s="36"/>
      <c r="I62" s="36"/>
      <c r="J62" s="288">
        <f t="shared" si="0"/>
        <v>0</v>
      </c>
      <c r="L62" s="24"/>
      <c r="M62" s="36"/>
      <c r="N62" s="36"/>
      <c r="O62" s="36"/>
      <c r="P62" s="36"/>
      <c r="Q62" s="36"/>
      <c r="R62" s="36"/>
      <c r="S62" s="36"/>
      <c r="T62" s="288">
        <f t="shared" si="1"/>
        <v>0</v>
      </c>
    </row>
    <row r="63" spans="2:20" ht="15" customHeight="1" x14ac:dyDescent="0.2">
      <c r="B63" s="24"/>
      <c r="C63" s="36"/>
      <c r="D63" s="36"/>
      <c r="E63" s="36"/>
      <c r="F63" s="36"/>
      <c r="G63" s="36"/>
      <c r="H63" s="36"/>
      <c r="I63" s="36"/>
      <c r="J63" s="288">
        <f t="shared" si="0"/>
        <v>0</v>
      </c>
      <c r="L63" s="24"/>
      <c r="M63" s="36"/>
      <c r="N63" s="36"/>
      <c r="O63" s="36"/>
      <c r="P63" s="36"/>
      <c r="Q63" s="36"/>
      <c r="R63" s="36"/>
      <c r="S63" s="36"/>
      <c r="T63" s="288">
        <f t="shared" si="1"/>
        <v>0</v>
      </c>
    </row>
    <row r="64" spans="2:20" ht="15" customHeight="1" x14ac:dyDescent="0.2">
      <c r="B64" s="24"/>
      <c r="C64" s="36"/>
      <c r="D64" s="36"/>
      <c r="E64" s="36"/>
      <c r="F64" s="36"/>
      <c r="G64" s="36"/>
      <c r="H64" s="36"/>
      <c r="I64" s="36"/>
      <c r="J64" s="288">
        <f t="shared" si="0"/>
        <v>0</v>
      </c>
      <c r="L64" s="24"/>
      <c r="M64" s="36"/>
      <c r="N64" s="36"/>
      <c r="O64" s="36"/>
      <c r="P64" s="36"/>
      <c r="Q64" s="36"/>
      <c r="R64" s="36"/>
      <c r="S64" s="36"/>
      <c r="T64" s="288">
        <f t="shared" si="1"/>
        <v>0</v>
      </c>
    </row>
    <row r="65" spans="1:21" ht="15" customHeight="1" x14ac:dyDescent="0.2">
      <c r="B65" s="24"/>
      <c r="C65" s="36"/>
      <c r="D65" s="36"/>
      <c r="E65" s="36"/>
      <c r="F65" s="36"/>
      <c r="G65" s="36"/>
      <c r="H65" s="36"/>
      <c r="I65" s="36"/>
      <c r="J65" s="288">
        <f t="shared" si="0"/>
        <v>0</v>
      </c>
      <c r="L65" s="24"/>
      <c r="M65" s="36"/>
      <c r="N65" s="36"/>
      <c r="O65" s="36"/>
      <c r="P65" s="36"/>
      <c r="Q65" s="36"/>
      <c r="R65" s="36"/>
      <c r="S65" s="36"/>
      <c r="T65" s="288">
        <f t="shared" si="1"/>
        <v>0</v>
      </c>
    </row>
    <row r="66" spans="1:21" ht="15" customHeight="1" x14ac:dyDescent="0.2">
      <c r="B66" s="24"/>
      <c r="C66" s="36"/>
      <c r="D66" s="36"/>
      <c r="E66" s="36"/>
      <c r="F66" s="36"/>
      <c r="G66" s="36"/>
      <c r="H66" s="36"/>
      <c r="I66" s="36"/>
      <c r="J66" s="288">
        <f t="shared" si="0"/>
        <v>0</v>
      </c>
      <c r="L66" s="24"/>
      <c r="M66" s="36"/>
      <c r="N66" s="36"/>
      <c r="O66" s="36"/>
      <c r="P66" s="36"/>
      <c r="Q66" s="36"/>
      <c r="R66" s="36"/>
      <c r="S66" s="36"/>
      <c r="T66" s="288">
        <f t="shared" si="1"/>
        <v>0</v>
      </c>
    </row>
    <row r="67" spans="1:21" ht="15" customHeight="1" x14ac:dyDescent="0.2">
      <c r="B67" s="24"/>
      <c r="C67" s="36"/>
      <c r="D67" s="36"/>
      <c r="E67" s="36"/>
      <c r="F67" s="36"/>
      <c r="G67" s="36"/>
      <c r="H67" s="36"/>
      <c r="I67" s="36"/>
      <c r="J67" s="288">
        <f t="shared" si="0"/>
        <v>0</v>
      </c>
      <c r="L67" s="24"/>
      <c r="M67" s="36"/>
      <c r="N67" s="36"/>
      <c r="O67" s="36"/>
      <c r="P67" s="36"/>
      <c r="Q67" s="36"/>
      <c r="R67" s="36"/>
      <c r="S67" s="36"/>
      <c r="T67" s="288">
        <f t="shared" si="1"/>
        <v>0</v>
      </c>
    </row>
    <row r="68" spans="1:21" ht="15" customHeight="1" x14ac:dyDescent="0.2">
      <c r="B68" s="25"/>
      <c r="C68" s="37"/>
      <c r="D68" s="37"/>
      <c r="E68" s="37"/>
      <c r="F68" s="37"/>
      <c r="G68" s="37"/>
      <c r="H68" s="37"/>
      <c r="I68" s="37"/>
      <c r="J68" s="288">
        <f t="shared" si="0"/>
        <v>0</v>
      </c>
      <c r="L68" s="24"/>
      <c r="M68" s="36"/>
      <c r="N68" s="36"/>
      <c r="O68" s="36"/>
      <c r="P68" s="36"/>
      <c r="Q68" s="36"/>
      <c r="R68" s="36"/>
      <c r="S68" s="36"/>
      <c r="T68" s="288">
        <f t="shared" si="1"/>
        <v>0</v>
      </c>
    </row>
    <row r="69" spans="1:21" ht="17.45" customHeight="1" x14ac:dyDescent="0.2">
      <c r="B69" s="282" t="s">
        <v>544</v>
      </c>
      <c r="C69" s="40">
        <f>SUM(C19:C68)</f>
        <v>0</v>
      </c>
      <c r="D69" s="40">
        <f t="shared" ref="D69:J69" si="2">SUM(D19:D68)</f>
        <v>0</v>
      </c>
      <c r="E69" s="40">
        <f>SUM(E19:E68)</f>
        <v>0</v>
      </c>
      <c r="F69" s="40">
        <f t="shared" si="2"/>
        <v>0</v>
      </c>
      <c r="G69" s="40">
        <f t="shared" si="2"/>
        <v>0</v>
      </c>
      <c r="H69" s="40">
        <f t="shared" si="2"/>
        <v>0</v>
      </c>
      <c r="I69" s="40">
        <f t="shared" si="2"/>
        <v>0</v>
      </c>
      <c r="J69" s="40">
        <f t="shared" si="2"/>
        <v>0</v>
      </c>
      <c r="K69" s="283"/>
      <c r="L69" s="282" t="s">
        <v>544</v>
      </c>
      <c r="M69" s="40">
        <f>SUM(M19:M68)</f>
        <v>0</v>
      </c>
      <c r="N69" s="40">
        <f t="shared" ref="N69" si="3">SUM(N19:N68)</f>
        <v>0</v>
      </c>
      <c r="O69" s="40">
        <f t="shared" ref="O69" si="4">SUM(O19:O68)</f>
        <v>0</v>
      </c>
      <c r="P69" s="40">
        <f t="shared" ref="P69" si="5">SUM(P19:P68)</f>
        <v>0</v>
      </c>
      <c r="Q69" s="40">
        <f t="shared" ref="Q69" si="6">SUM(Q19:Q68)</f>
        <v>0</v>
      </c>
      <c r="R69" s="40">
        <f t="shared" ref="R69" si="7">SUM(R19:R68)</f>
        <v>0</v>
      </c>
      <c r="S69" s="40">
        <f t="shared" ref="S69" si="8">SUM(S19:S68)</f>
        <v>0</v>
      </c>
      <c r="T69" s="40">
        <f t="shared" ref="T69" si="9">SUM(T19:T68)</f>
        <v>0</v>
      </c>
      <c r="U69" s="284"/>
    </row>
    <row r="70" spans="1:21" ht="12.75" customHeight="1" x14ac:dyDescent="0.2">
      <c r="B70" s="283"/>
      <c r="C70" s="283"/>
      <c r="D70" s="283"/>
      <c r="E70" s="283"/>
      <c r="F70" s="283"/>
      <c r="G70" s="283"/>
      <c r="H70" s="283"/>
      <c r="I70" s="283"/>
      <c r="J70" s="283"/>
      <c r="K70" s="283"/>
      <c r="L70" s="284"/>
      <c r="M70" s="284"/>
      <c r="N70" s="284"/>
      <c r="O70" s="284"/>
      <c r="P70" s="284"/>
      <c r="Q70" s="284"/>
      <c r="R70" s="284"/>
      <c r="S70" s="284"/>
      <c r="T70" s="284"/>
      <c r="U70" s="284"/>
    </row>
    <row r="71" spans="1:21" ht="21" customHeight="1" x14ac:dyDescent="0.25">
      <c r="B71" s="285" t="s">
        <v>545</v>
      </c>
      <c r="C71" s="286"/>
      <c r="D71" s="287"/>
      <c r="E71" s="287"/>
      <c r="F71" s="287"/>
      <c r="G71" s="287"/>
      <c r="H71" s="287"/>
      <c r="I71" s="287"/>
      <c r="J71" s="287"/>
      <c r="K71" s="277"/>
      <c r="L71" s="285" t="s">
        <v>546</v>
      </c>
      <c r="M71" s="277"/>
      <c r="N71" s="277"/>
      <c r="O71" s="277"/>
      <c r="P71" s="277"/>
      <c r="R71" s="277"/>
      <c r="S71" s="277"/>
      <c r="T71" s="277"/>
      <c r="U71" s="277"/>
    </row>
    <row r="72" spans="1:21" ht="45" customHeight="1" x14ac:dyDescent="0.2">
      <c r="B72" s="238" t="s">
        <v>357</v>
      </c>
      <c r="C72" s="238" t="s">
        <v>547</v>
      </c>
      <c r="D72" s="238" t="s">
        <v>548</v>
      </c>
      <c r="E72" s="238" t="s">
        <v>549</v>
      </c>
      <c r="F72" s="238" t="s">
        <v>550</v>
      </c>
      <c r="G72" s="238" t="s">
        <v>551</v>
      </c>
      <c r="H72" s="238" t="s">
        <v>552</v>
      </c>
      <c r="I72" s="238" t="s">
        <v>553</v>
      </c>
      <c r="L72" s="238" t="s">
        <v>357</v>
      </c>
      <c r="M72" s="238" t="s">
        <v>547</v>
      </c>
      <c r="N72" s="238" t="s">
        <v>548</v>
      </c>
      <c r="O72" s="238" t="s">
        <v>549</v>
      </c>
      <c r="P72" s="238" t="s">
        <v>550</v>
      </c>
      <c r="Q72" s="238" t="s">
        <v>551</v>
      </c>
      <c r="R72" s="238" t="s">
        <v>552</v>
      </c>
      <c r="S72" s="238" t="s">
        <v>553</v>
      </c>
    </row>
    <row r="73" spans="1:21" customFormat="1" ht="15" customHeight="1" x14ac:dyDescent="0.2">
      <c r="B73" s="88">
        <v>1</v>
      </c>
      <c r="C73" s="36"/>
      <c r="D73" s="36"/>
      <c r="E73" s="36"/>
      <c r="F73" s="36"/>
      <c r="G73" s="36"/>
      <c r="H73" s="36"/>
      <c r="I73" s="36"/>
      <c r="J73" s="178"/>
      <c r="K73" s="178"/>
      <c r="L73" s="109">
        <v>1</v>
      </c>
      <c r="M73" s="36"/>
      <c r="N73" s="36"/>
      <c r="O73" s="36"/>
      <c r="P73" s="36"/>
      <c r="Q73" s="36"/>
      <c r="R73" s="36"/>
      <c r="S73" s="36"/>
      <c r="T73" s="178"/>
      <c r="U73" s="178"/>
    </row>
    <row r="74" spans="1:21" ht="15" customHeight="1" x14ac:dyDescent="0.2">
      <c r="A74" s="279"/>
      <c r="B74" s="88">
        <f t="shared" ref="B74:B112" si="10">B73+1</f>
        <v>2</v>
      </c>
      <c r="C74" s="36"/>
      <c r="D74" s="36"/>
      <c r="E74" s="36"/>
      <c r="F74" s="36"/>
      <c r="G74" s="36"/>
      <c r="H74" s="36"/>
      <c r="I74" s="36"/>
      <c r="L74" s="109">
        <f t="shared" ref="L74:L112" si="11">L73+1</f>
        <v>2</v>
      </c>
      <c r="M74" s="36"/>
      <c r="N74" s="36"/>
      <c r="O74" s="36"/>
      <c r="P74" s="36"/>
      <c r="Q74" s="36"/>
      <c r="R74" s="36"/>
      <c r="S74" s="36"/>
    </row>
    <row r="75" spans="1:21" ht="15" customHeight="1" x14ac:dyDescent="0.2">
      <c r="B75" s="88">
        <f t="shared" si="10"/>
        <v>3</v>
      </c>
      <c r="C75" s="36"/>
      <c r="D75" s="36"/>
      <c r="E75" s="36"/>
      <c r="F75" s="36"/>
      <c r="G75" s="36"/>
      <c r="H75" s="36"/>
      <c r="I75" s="36"/>
      <c r="L75" s="109">
        <f t="shared" si="11"/>
        <v>3</v>
      </c>
      <c r="M75" s="36"/>
      <c r="N75" s="36"/>
      <c r="O75" s="36"/>
      <c r="P75" s="36"/>
      <c r="Q75" s="36"/>
      <c r="R75" s="36"/>
      <c r="S75" s="36"/>
    </row>
    <row r="76" spans="1:21" ht="15" customHeight="1" x14ac:dyDescent="0.2">
      <c r="B76" s="88">
        <f t="shared" si="10"/>
        <v>4</v>
      </c>
      <c r="C76" s="36"/>
      <c r="D76" s="36"/>
      <c r="E76" s="36"/>
      <c r="F76" s="36"/>
      <c r="G76" s="36"/>
      <c r="H76" s="36"/>
      <c r="I76" s="36"/>
      <c r="L76" s="109">
        <f t="shared" si="11"/>
        <v>4</v>
      </c>
      <c r="M76" s="36"/>
      <c r="N76" s="36"/>
      <c r="O76" s="36"/>
      <c r="P76" s="36"/>
      <c r="Q76" s="36"/>
      <c r="R76" s="36"/>
      <c r="S76" s="36"/>
    </row>
    <row r="77" spans="1:21" ht="15" customHeight="1" x14ac:dyDescent="0.2">
      <c r="B77" s="88">
        <f t="shared" si="10"/>
        <v>5</v>
      </c>
      <c r="C77" s="36"/>
      <c r="D77" s="36"/>
      <c r="E77" s="36"/>
      <c r="F77" s="36"/>
      <c r="G77" s="36"/>
      <c r="H77" s="36"/>
      <c r="I77" s="36"/>
      <c r="L77" s="109">
        <f t="shared" si="11"/>
        <v>5</v>
      </c>
      <c r="M77" s="36"/>
      <c r="N77" s="36"/>
      <c r="O77" s="36"/>
      <c r="P77" s="36"/>
      <c r="Q77" s="36"/>
      <c r="R77" s="36"/>
      <c r="S77" s="36"/>
    </row>
    <row r="78" spans="1:21" ht="15" customHeight="1" x14ac:dyDescent="0.2">
      <c r="B78" s="88">
        <f t="shared" si="10"/>
        <v>6</v>
      </c>
      <c r="C78" s="36"/>
      <c r="D78" s="36"/>
      <c r="E78" s="36"/>
      <c r="F78" s="36"/>
      <c r="G78" s="36"/>
      <c r="H78" s="36"/>
      <c r="I78" s="36"/>
      <c r="L78" s="109">
        <f t="shared" si="11"/>
        <v>6</v>
      </c>
      <c r="M78" s="36"/>
      <c r="N78" s="36"/>
      <c r="O78" s="36"/>
      <c r="P78" s="36"/>
      <c r="Q78" s="36"/>
      <c r="R78" s="36"/>
      <c r="S78" s="36"/>
    </row>
    <row r="79" spans="1:21" ht="15" customHeight="1" x14ac:dyDescent="0.2">
      <c r="B79" s="88">
        <f t="shared" si="10"/>
        <v>7</v>
      </c>
      <c r="C79" s="36"/>
      <c r="D79" s="36"/>
      <c r="E79" s="36"/>
      <c r="F79" s="36"/>
      <c r="G79" s="36"/>
      <c r="H79" s="36"/>
      <c r="I79" s="36"/>
      <c r="L79" s="109">
        <f t="shared" si="11"/>
        <v>7</v>
      </c>
      <c r="M79" s="36"/>
      <c r="N79" s="36"/>
      <c r="O79" s="36"/>
      <c r="P79" s="36"/>
      <c r="Q79" s="36"/>
      <c r="R79" s="36"/>
      <c r="S79" s="36"/>
    </row>
    <row r="80" spans="1:21" ht="15" customHeight="1" x14ac:dyDescent="0.2">
      <c r="B80" s="88">
        <f t="shared" si="10"/>
        <v>8</v>
      </c>
      <c r="C80" s="36"/>
      <c r="D80" s="36"/>
      <c r="E80" s="36"/>
      <c r="F80" s="36"/>
      <c r="G80" s="36"/>
      <c r="H80" s="36"/>
      <c r="I80" s="36"/>
      <c r="L80" s="109">
        <f t="shared" si="11"/>
        <v>8</v>
      </c>
      <c r="M80" s="36"/>
      <c r="N80" s="36"/>
      <c r="O80" s="36"/>
      <c r="P80" s="36"/>
      <c r="Q80" s="36"/>
      <c r="R80" s="36"/>
      <c r="S80" s="36"/>
    </row>
    <row r="81" spans="2:19" ht="15" customHeight="1" x14ac:dyDescent="0.2">
      <c r="B81" s="88">
        <f t="shared" si="10"/>
        <v>9</v>
      </c>
      <c r="C81" s="36"/>
      <c r="D81" s="36"/>
      <c r="E81" s="36"/>
      <c r="F81" s="36"/>
      <c r="G81" s="36"/>
      <c r="H81" s="36"/>
      <c r="I81" s="36"/>
      <c r="L81" s="109">
        <f t="shared" si="11"/>
        <v>9</v>
      </c>
      <c r="M81" s="36"/>
      <c r="N81" s="36"/>
      <c r="O81" s="36"/>
      <c r="P81" s="36"/>
      <c r="Q81" s="36"/>
      <c r="R81" s="36"/>
      <c r="S81" s="36"/>
    </row>
    <row r="82" spans="2:19" ht="15" customHeight="1" x14ac:dyDescent="0.2">
      <c r="B82" s="88">
        <f t="shared" si="10"/>
        <v>10</v>
      </c>
      <c r="C82" s="36"/>
      <c r="D82" s="36"/>
      <c r="E82" s="36"/>
      <c r="F82" s="36"/>
      <c r="G82" s="36"/>
      <c r="H82" s="36"/>
      <c r="I82" s="36"/>
      <c r="L82" s="109">
        <f t="shared" si="11"/>
        <v>10</v>
      </c>
      <c r="M82" s="36"/>
      <c r="N82" s="36"/>
      <c r="O82" s="36"/>
      <c r="P82" s="36"/>
      <c r="Q82" s="36"/>
      <c r="R82" s="36"/>
      <c r="S82" s="36"/>
    </row>
    <row r="83" spans="2:19" ht="15" customHeight="1" x14ac:dyDescent="0.2">
      <c r="B83" s="88">
        <f t="shared" si="10"/>
        <v>11</v>
      </c>
      <c r="C83" s="36"/>
      <c r="D83" s="36"/>
      <c r="E83" s="36"/>
      <c r="F83" s="36"/>
      <c r="G83" s="36"/>
      <c r="H83" s="36"/>
      <c r="I83" s="36"/>
      <c r="L83" s="109">
        <f t="shared" si="11"/>
        <v>11</v>
      </c>
      <c r="M83" s="36"/>
      <c r="N83" s="36"/>
      <c r="O83" s="36"/>
      <c r="P83" s="36"/>
      <c r="Q83" s="36"/>
      <c r="R83" s="36"/>
      <c r="S83" s="36"/>
    </row>
    <row r="84" spans="2:19" ht="15" customHeight="1" x14ac:dyDescent="0.2">
      <c r="B84" s="88">
        <f t="shared" si="10"/>
        <v>12</v>
      </c>
      <c r="C84" s="36"/>
      <c r="D84" s="36"/>
      <c r="E84" s="36"/>
      <c r="F84" s="36"/>
      <c r="G84" s="36"/>
      <c r="H84" s="36"/>
      <c r="I84" s="36"/>
      <c r="L84" s="109">
        <f t="shared" si="11"/>
        <v>12</v>
      </c>
      <c r="M84" s="36"/>
      <c r="N84" s="36"/>
      <c r="O84" s="36"/>
      <c r="P84" s="36"/>
      <c r="Q84" s="36"/>
      <c r="R84" s="36"/>
      <c r="S84" s="36"/>
    </row>
    <row r="85" spans="2:19" ht="15" customHeight="1" x14ac:dyDescent="0.2">
      <c r="B85" s="88">
        <f t="shared" si="10"/>
        <v>13</v>
      </c>
      <c r="C85" s="36"/>
      <c r="D85" s="36"/>
      <c r="E85" s="36"/>
      <c r="F85" s="36"/>
      <c r="G85" s="36"/>
      <c r="H85" s="36"/>
      <c r="I85" s="36"/>
      <c r="L85" s="109">
        <f t="shared" si="11"/>
        <v>13</v>
      </c>
      <c r="M85" s="36"/>
      <c r="N85" s="36"/>
      <c r="O85" s="36"/>
      <c r="P85" s="36"/>
      <c r="Q85" s="36"/>
      <c r="R85" s="36"/>
      <c r="S85" s="36"/>
    </row>
    <row r="86" spans="2:19" ht="15" customHeight="1" x14ac:dyDescent="0.2">
      <c r="B86" s="88">
        <f t="shared" si="10"/>
        <v>14</v>
      </c>
      <c r="C86" s="36"/>
      <c r="D86" s="36"/>
      <c r="E86" s="36"/>
      <c r="F86" s="36"/>
      <c r="G86" s="36"/>
      <c r="H86" s="36"/>
      <c r="I86" s="36"/>
      <c r="L86" s="109">
        <f t="shared" si="11"/>
        <v>14</v>
      </c>
      <c r="M86" s="36"/>
      <c r="N86" s="36"/>
      <c r="O86" s="36"/>
      <c r="P86" s="36"/>
      <c r="Q86" s="36"/>
      <c r="R86" s="36"/>
      <c r="S86" s="36"/>
    </row>
    <row r="87" spans="2:19" ht="15" customHeight="1" x14ac:dyDescent="0.2">
      <c r="B87" s="88">
        <f t="shared" si="10"/>
        <v>15</v>
      </c>
      <c r="C87" s="36"/>
      <c r="D87" s="36"/>
      <c r="E87" s="36"/>
      <c r="F87" s="36"/>
      <c r="G87" s="36"/>
      <c r="H87" s="36"/>
      <c r="I87" s="36"/>
      <c r="L87" s="109">
        <f t="shared" si="11"/>
        <v>15</v>
      </c>
      <c r="M87" s="36"/>
      <c r="N87" s="36"/>
      <c r="O87" s="36"/>
      <c r="P87" s="36"/>
      <c r="Q87" s="36"/>
      <c r="R87" s="36"/>
      <c r="S87" s="36"/>
    </row>
    <row r="88" spans="2:19" ht="15" customHeight="1" x14ac:dyDescent="0.2">
      <c r="B88" s="88">
        <f t="shared" si="10"/>
        <v>16</v>
      </c>
      <c r="C88" s="36"/>
      <c r="D88" s="36"/>
      <c r="E88" s="36"/>
      <c r="F88" s="36"/>
      <c r="G88" s="36"/>
      <c r="H88" s="36"/>
      <c r="I88" s="36"/>
      <c r="L88" s="109">
        <f t="shared" si="11"/>
        <v>16</v>
      </c>
      <c r="M88" s="36"/>
      <c r="N88" s="36"/>
      <c r="O88" s="36"/>
      <c r="P88" s="36"/>
      <c r="Q88" s="36"/>
      <c r="R88" s="36"/>
      <c r="S88" s="36"/>
    </row>
    <row r="89" spans="2:19" ht="15" customHeight="1" x14ac:dyDescent="0.2">
      <c r="B89" s="88">
        <f t="shared" si="10"/>
        <v>17</v>
      </c>
      <c r="C89" s="36"/>
      <c r="D89" s="36"/>
      <c r="E89" s="36"/>
      <c r="F89" s="36"/>
      <c r="G89" s="36"/>
      <c r="H89" s="36"/>
      <c r="I89" s="36"/>
      <c r="L89" s="109">
        <f t="shared" si="11"/>
        <v>17</v>
      </c>
      <c r="M89" s="36"/>
      <c r="N89" s="36"/>
      <c r="O89" s="36"/>
      <c r="P89" s="36"/>
      <c r="Q89" s="36"/>
      <c r="R89" s="36"/>
      <c r="S89" s="36"/>
    </row>
    <row r="90" spans="2:19" ht="15" customHeight="1" x14ac:dyDescent="0.2">
      <c r="B90" s="88">
        <f t="shared" si="10"/>
        <v>18</v>
      </c>
      <c r="C90" s="36"/>
      <c r="D90" s="36"/>
      <c r="E90" s="36"/>
      <c r="F90" s="36"/>
      <c r="G90" s="36"/>
      <c r="H90" s="36"/>
      <c r="I90" s="36"/>
      <c r="L90" s="109">
        <f t="shared" si="11"/>
        <v>18</v>
      </c>
      <c r="M90" s="36"/>
      <c r="N90" s="36"/>
      <c r="O90" s="36"/>
      <c r="P90" s="36"/>
      <c r="Q90" s="36"/>
      <c r="R90" s="36"/>
      <c r="S90" s="36"/>
    </row>
    <row r="91" spans="2:19" ht="15" customHeight="1" x14ac:dyDescent="0.2">
      <c r="B91" s="88">
        <f t="shared" si="10"/>
        <v>19</v>
      </c>
      <c r="C91" s="36"/>
      <c r="D91" s="36"/>
      <c r="E91" s="36"/>
      <c r="F91" s="36"/>
      <c r="G91" s="36"/>
      <c r="H91" s="36"/>
      <c r="I91" s="36"/>
      <c r="L91" s="109">
        <f t="shared" si="11"/>
        <v>19</v>
      </c>
      <c r="M91" s="36"/>
      <c r="N91" s="36"/>
      <c r="O91" s="36"/>
      <c r="P91" s="36"/>
      <c r="Q91" s="36"/>
      <c r="R91" s="36"/>
      <c r="S91" s="36"/>
    </row>
    <row r="92" spans="2:19" ht="15" customHeight="1" x14ac:dyDescent="0.2">
      <c r="B92" s="88">
        <f t="shared" si="10"/>
        <v>20</v>
      </c>
      <c r="C92" s="36"/>
      <c r="D92" s="36"/>
      <c r="E92" s="36"/>
      <c r="F92" s="36"/>
      <c r="G92" s="36"/>
      <c r="H92" s="36"/>
      <c r="I92" s="36"/>
      <c r="L92" s="109">
        <f t="shared" si="11"/>
        <v>20</v>
      </c>
      <c r="M92" s="36"/>
      <c r="N92" s="36"/>
      <c r="O92" s="36"/>
      <c r="P92" s="36"/>
      <c r="Q92" s="36"/>
      <c r="R92" s="36"/>
      <c r="S92" s="36"/>
    </row>
    <row r="93" spans="2:19" ht="15" customHeight="1" x14ac:dyDescent="0.2">
      <c r="B93" s="88">
        <f t="shared" si="10"/>
        <v>21</v>
      </c>
      <c r="C93" s="36"/>
      <c r="D93" s="36"/>
      <c r="E93" s="36"/>
      <c r="F93" s="36"/>
      <c r="G93" s="36"/>
      <c r="H93" s="36"/>
      <c r="I93" s="36"/>
      <c r="L93" s="109">
        <f t="shared" si="11"/>
        <v>21</v>
      </c>
      <c r="M93" s="36"/>
      <c r="N93" s="36"/>
      <c r="O93" s="36"/>
      <c r="P93" s="36"/>
      <c r="Q93" s="36"/>
      <c r="R93" s="36"/>
      <c r="S93" s="36"/>
    </row>
    <row r="94" spans="2:19" ht="15" customHeight="1" x14ac:dyDescent="0.2">
      <c r="B94" s="88">
        <f t="shared" si="10"/>
        <v>22</v>
      </c>
      <c r="C94" s="36"/>
      <c r="D94" s="36"/>
      <c r="E94" s="36"/>
      <c r="F94" s="36"/>
      <c r="G94" s="36"/>
      <c r="H94" s="36"/>
      <c r="I94" s="36"/>
      <c r="L94" s="109">
        <f t="shared" si="11"/>
        <v>22</v>
      </c>
      <c r="M94" s="36"/>
      <c r="N94" s="36"/>
      <c r="O94" s="36"/>
      <c r="P94" s="36"/>
      <c r="Q94" s="36"/>
      <c r="R94" s="36"/>
      <c r="S94" s="36"/>
    </row>
    <row r="95" spans="2:19" ht="15" customHeight="1" x14ac:dyDescent="0.2">
      <c r="B95" s="88">
        <f t="shared" si="10"/>
        <v>23</v>
      </c>
      <c r="C95" s="36"/>
      <c r="D95" s="36"/>
      <c r="E95" s="36"/>
      <c r="F95" s="36"/>
      <c r="G95" s="36"/>
      <c r="H95" s="36"/>
      <c r="I95" s="36"/>
      <c r="L95" s="109">
        <f t="shared" si="11"/>
        <v>23</v>
      </c>
      <c r="M95" s="36"/>
      <c r="N95" s="36"/>
      <c r="O95" s="36"/>
      <c r="P95" s="36"/>
      <c r="Q95" s="36"/>
      <c r="R95" s="36"/>
      <c r="S95" s="36"/>
    </row>
    <row r="96" spans="2:19" ht="15" customHeight="1" x14ac:dyDescent="0.2">
      <c r="B96" s="88">
        <f t="shared" si="10"/>
        <v>24</v>
      </c>
      <c r="C96" s="36"/>
      <c r="D96" s="36"/>
      <c r="E96" s="36"/>
      <c r="F96" s="36"/>
      <c r="G96" s="36"/>
      <c r="H96" s="36"/>
      <c r="I96" s="36"/>
      <c r="L96" s="109">
        <f t="shared" si="11"/>
        <v>24</v>
      </c>
      <c r="M96" s="36"/>
      <c r="N96" s="36"/>
      <c r="O96" s="36"/>
      <c r="P96" s="36"/>
      <c r="Q96" s="36"/>
      <c r="R96" s="36"/>
      <c r="S96" s="36"/>
    </row>
    <row r="97" spans="2:19" ht="15" customHeight="1" x14ac:dyDescent="0.2">
      <c r="B97" s="88">
        <f t="shared" si="10"/>
        <v>25</v>
      </c>
      <c r="C97" s="36"/>
      <c r="D97" s="36"/>
      <c r="E97" s="36"/>
      <c r="F97" s="36"/>
      <c r="G97" s="36"/>
      <c r="H97" s="36"/>
      <c r="I97" s="36"/>
      <c r="L97" s="109">
        <f t="shared" si="11"/>
        <v>25</v>
      </c>
      <c r="M97" s="36"/>
      <c r="N97" s="36"/>
      <c r="O97" s="36"/>
      <c r="P97" s="36"/>
      <c r="Q97" s="36"/>
      <c r="R97" s="36"/>
      <c r="S97" s="36"/>
    </row>
    <row r="98" spans="2:19" ht="15" customHeight="1" x14ac:dyDescent="0.2">
      <c r="B98" s="88">
        <f t="shared" si="10"/>
        <v>26</v>
      </c>
      <c r="C98" s="36"/>
      <c r="D98" s="36"/>
      <c r="E98" s="36"/>
      <c r="F98" s="36"/>
      <c r="G98" s="36"/>
      <c r="H98" s="36"/>
      <c r="I98" s="36"/>
      <c r="L98" s="109">
        <f t="shared" si="11"/>
        <v>26</v>
      </c>
      <c r="M98" s="36"/>
      <c r="N98" s="36"/>
      <c r="O98" s="36"/>
      <c r="P98" s="36"/>
      <c r="Q98" s="36"/>
      <c r="R98" s="36"/>
      <c r="S98" s="36"/>
    </row>
    <row r="99" spans="2:19" ht="15" customHeight="1" x14ac:dyDescent="0.2">
      <c r="B99" s="88">
        <f t="shared" si="10"/>
        <v>27</v>
      </c>
      <c r="C99" s="36"/>
      <c r="D99" s="36"/>
      <c r="E99" s="36"/>
      <c r="F99" s="36"/>
      <c r="G99" s="36"/>
      <c r="H99" s="36"/>
      <c r="I99" s="36"/>
      <c r="L99" s="109">
        <f t="shared" si="11"/>
        <v>27</v>
      </c>
      <c r="M99" s="36"/>
      <c r="N99" s="36"/>
      <c r="O99" s="36"/>
      <c r="P99" s="36"/>
      <c r="Q99" s="36"/>
      <c r="R99" s="36"/>
      <c r="S99" s="36"/>
    </row>
    <row r="100" spans="2:19" ht="15" customHeight="1" x14ac:dyDescent="0.2">
      <c r="B100" s="88">
        <f t="shared" si="10"/>
        <v>28</v>
      </c>
      <c r="C100" s="36"/>
      <c r="D100" s="36"/>
      <c r="E100" s="36"/>
      <c r="F100" s="36"/>
      <c r="G100" s="36"/>
      <c r="H100" s="36"/>
      <c r="I100" s="36"/>
      <c r="L100" s="109">
        <f t="shared" si="11"/>
        <v>28</v>
      </c>
      <c r="M100" s="36"/>
      <c r="N100" s="36"/>
      <c r="O100" s="36"/>
      <c r="P100" s="36"/>
      <c r="Q100" s="36"/>
      <c r="R100" s="36"/>
      <c r="S100" s="36"/>
    </row>
    <row r="101" spans="2:19" ht="15" customHeight="1" x14ac:dyDescent="0.2">
      <c r="B101" s="88">
        <f t="shared" si="10"/>
        <v>29</v>
      </c>
      <c r="C101" s="36"/>
      <c r="D101" s="36"/>
      <c r="E101" s="36"/>
      <c r="F101" s="36"/>
      <c r="G101" s="36"/>
      <c r="H101" s="36"/>
      <c r="I101" s="36"/>
      <c r="L101" s="109">
        <f t="shared" si="11"/>
        <v>29</v>
      </c>
      <c r="M101" s="36"/>
      <c r="N101" s="36"/>
      <c r="O101" s="36"/>
      <c r="P101" s="36"/>
      <c r="Q101" s="36"/>
      <c r="R101" s="36"/>
      <c r="S101" s="36"/>
    </row>
    <row r="102" spans="2:19" ht="15" customHeight="1" x14ac:dyDescent="0.2">
      <c r="B102" s="88">
        <f t="shared" si="10"/>
        <v>30</v>
      </c>
      <c r="C102" s="36"/>
      <c r="D102" s="36"/>
      <c r="E102" s="36"/>
      <c r="F102" s="36"/>
      <c r="G102" s="36"/>
      <c r="H102" s="36"/>
      <c r="I102" s="36"/>
      <c r="L102" s="109">
        <f t="shared" si="11"/>
        <v>30</v>
      </c>
      <c r="M102" s="36"/>
      <c r="N102" s="36"/>
      <c r="O102" s="36"/>
      <c r="P102" s="36"/>
      <c r="Q102" s="36"/>
      <c r="R102" s="36"/>
      <c r="S102" s="36"/>
    </row>
    <row r="103" spans="2:19" ht="15" customHeight="1" x14ac:dyDescent="0.2">
      <c r="B103" s="88">
        <f t="shared" si="10"/>
        <v>31</v>
      </c>
      <c r="C103" s="36"/>
      <c r="D103" s="36"/>
      <c r="E103" s="36"/>
      <c r="F103" s="36"/>
      <c r="G103" s="36"/>
      <c r="H103" s="36"/>
      <c r="I103" s="36"/>
      <c r="L103" s="109">
        <f t="shared" si="11"/>
        <v>31</v>
      </c>
      <c r="M103" s="36"/>
      <c r="N103" s="36"/>
      <c r="O103" s="36"/>
      <c r="P103" s="36"/>
      <c r="Q103" s="36"/>
      <c r="R103" s="36"/>
      <c r="S103" s="36"/>
    </row>
    <row r="104" spans="2:19" ht="15" customHeight="1" x14ac:dyDescent="0.2">
      <c r="B104" s="88">
        <f t="shared" si="10"/>
        <v>32</v>
      </c>
      <c r="C104" s="36"/>
      <c r="D104" s="36"/>
      <c r="E104" s="36"/>
      <c r="F104" s="36"/>
      <c r="G104" s="36"/>
      <c r="H104" s="36"/>
      <c r="I104" s="36"/>
      <c r="L104" s="109">
        <f t="shared" si="11"/>
        <v>32</v>
      </c>
      <c r="M104" s="36"/>
      <c r="N104" s="36"/>
      <c r="O104" s="36"/>
      <c r="P104" s="36"/>
      <c r="Q104" s="36"/>
      <c r="R104" s="36"/>
      <c r="S104" s="36"/>
    </row>
    <row r="105" spans="2:19" ht="15" customHeight="1" x14ac:dyDescent="0.2">
      <c r="B105" s="88">
        <f t="shared" si="10"/>
        <v>33</v>
      </c>
      <c r="C105" s="36"/>
      <c r="D105" s="36"/>
      <c r="E105" s="36"/>
      <c r="F105" s="36"/>
      <c r="G105" s="36"/>
      <c r="H105" s="36"/>
      <c r="I105" s="36"/>
      <c r="L105" s="109">
        <f t="shared" si="11"/>
        <v>33</v>
      </c>
      <c r="M105" s="36"/>
      <c r="N105" s="36"/>
      <c r="O105" s="36"/>
      <c r="P105" s="36"/>
      <c r="Q105" s="36"/>
      <c r="R105" s="36"/>
      <c r="S105" s="36"/>
    </row>
    <row r="106" spans="2:19" ht="15" customHeight="1" x14ac:dyDescent="0.2">
      <c r="B106" s="88">
        <f t="shared" si="10"/>
        <v>34</v>
      </c>
      <c r="C106" s="36"/>
      <c r="D106" s="36"/>
      <c r="E106" s="36"/>
      <c r="F106" s="36"/>
      <c r="G106" s="36"/>
      <c r="H106" s="36"/>
      <c r="I106" s="36"/>
      <c r="L106" s="109">
        <f t="shared" si="11"/>
        <v>34</v>
      </c>
      <c r="M106" s="36"/>
      <c r="N106" s="36"/>
      <c r="O106" s="36"/>
      <c r="P106" s="36"/>
      <c r="Q106" s="36"/>
      <c r="R106" s="36"/>
      <c r="S106" s="36"/>
    </row>
    <row r="107" spans="2:19" ht="15" customHeight="1" x14ac:dyDescent="0.2">
      <c r="B107" s="88">
        <f t="shared" si="10"/>
        <v>35</v>
      </c>
      <c r="C107" s="36"/>
      <c r="D107" s="36"/>
      <c r="E107" s="36"/>
      <c r="F107" s="36"/>
      <c r="G107" s="36"/>
      <c r="H107" s="36"/>
      <c r="I107" s="36"/>
      <c r="L107" s="109">
        <f t="shared" si="11"/>
        <v>35</v>
      </c>
      <c r="M107" s="36"/>
      <c r="N107" s="36"/>
      <c r="O107" s="36"/>
      <c r="P107" s="36"/>
      <c r="Q107" s="36"/>
      <c r="R107" s="36"/>
      <c r="S107" s="36"/>
    </row>
    <row r="108" spans="2:19" ht="15" customHeight="1" x14ac:dyDescent="0.2">
      <c r="B108" s="88">
        <f t="shared" si="10"/>
        <v>36</v>
      </c>
      <c r="C108" s="36"/>
      <c r="D108" s="36"/>
      <c r="E108" s="36"/>
      <c r="F108" s="36"/>
      <c r="G108" s="36"/>
      <c r="H108" s="36"/>
      <c r="I108" s="36"/>
      <c r="L108" s="109">
        <f t="shared" si="11"/>
        <v>36</v>
      </c>
      <c r="M108" s="36"/>
      <c r="N108" s="36"/>
      <c r="O108" s="36"/>
      <c r="P108" s="36"/>
      <c r="Q108" s="36"/>
      <c r="R108" s="36"/>
      <c r="S108" s="36"/>
    </row>
    <row r="109" spans="2:19" ht="15" customHeight="1" x14ac:dyDescent="0.2">
      <c r="B109" s="88">
        <f t="shared" si="10"/>
        <v>37</v>
      </c>
      <c r="C109" s="36"/>
      <c r="D109" s="36"/>
      <c r="E109" s="36"/>
      <c r="F109" s="36"/>
      <c r="G109" s="36"/>
      <c r="H109" s="36"/>
      <c r="I109" s="36"/>
      <c r="L109" s="109">
        <f t="shared" si="11"/>
        <v>37</v>
      </c>
      <c r="M109" s="36"/>
      <c r="N109" s="36"/>
      <c r="O109" s="36"/>
      <c r="P109" s="36"/>
      <c r="Q109" s="36"/>
      <c r="R109" s="36"/>
      <c r="S109" s="36"/>
    </row>
    <row r="110" spans="2:19" ht="15" customHeight="1" x14ac:dyDescent="0.2">
      <c r="B110" s="88">
        <f t="shared" si="10"/>
        <v>38</v>
      </c>
      <c r="C110" s="36"/>
      <c r="D110" s="36"/>
      <c r="E110" s="36"/>
      <c r="F110" s="36"/>
      <c r="G110" s="36"/>
      <c r="H110" s="36"/>
      <c r="I110" s="36"/>
      <c r="L110" s="109">
        <f t="shared" si="11"/>
        <v>38</v>
      </c>
      <c r="M110" s="36"/>
      <c r="N110" s="36"/>
      <c r="O110" s="36"/>
      <c r="P110" s="36"/>
      <c r="Q110" s="36"/>
      <c r="R110" s="36"/>
      <c r="S110" s="36"/>
    </row>
    <row r="111" spans="2:19" ht="15" customHeight="1" x14ac:dyDescent="0.2">
      <c r="B111" s="88">
        <f t="shared" si="10"/>
        <v>39</v>
      </c>
      <c r="C111" s="36"/>
      <c r="D111" s="36"/>
      <c r="E111" s="36"/>
      <c r="F111" s="36"/>
      <c r="G111" s="36"/>
      <c r="H111" s="36"/>
      <c r="I111" s="36"/>
      <c r="L111" s="109">
        <f t="shared" si="11"/>
        <v>39</v>
      </c>
      <c r="M111" s="36"/>
      <c r="N111" s="36"/>
      <c r="O111" s="36"/>
      <c r="P111" s="36"/>
      <c r="Q111" s="36"/>
      <c r="R111" s="36"/>
      <c r="S111" s="36"/>
    </row>
    <row r="112" spans="2:19" ht="15" customHeight="1" x14ac:dyDescent="0.2">
      <c r="B112" s="90">
        <f t="shared" si="10"/>
        <v>40</v>
      </c>
      <c r="C112" s="37"/>
      <c r="D112" s="37"/>
      <c r="E112" s="37"/>
      <c r="F112" s="37"/>
      <c r="G112" s="37"/>
      <c r="H112" s="37"/>
      <c r="I112" s="37"/>
      <c r="L112" s="281">
        <f t="shared" si="11"/>
        <v>40</v>
      </c>
      <c r="M112" s="37"/>
      <c r="N112" s="37"/>
      <c r="O112" s="37"/>
      <c r="P112" s="37"/>
      <c r="Q112" s="37"/>
      <c r="R112" s="37"/>
      <c r="S112" s="37"/>
    </row>
    <row r="113" spans="1:17" ht="13.5" customHeight="1" x14ac:dyDescent="0.2">
      <c r="B113" s="278" t="s">
        <v>554</v>
      </c>
      <c r="C113" s="278" t="s">
        <v>554</v>
      </c>
      <c r="D113" s="278" t="s">
        <v>554</v>
      </c>
      <c r="E113" s="278"/>
      <c r="F113" s="278"/>
      <c r="G113" s="278"/>
      <c r="H113" s="278" t="s">
        <v>554</v>
      </c>
      <c r="I113" s="278"/>
      <c r="J113" s="278" t="s">
        <v>554</v>
      </c>
      <c r="K113" s="278" t="s">
        <v>554</v>
      </c>
      <c r="L113" s="4"/>
      <c r="M113" s="4"/>
      <c r="N113" s="4"/>
      <c r="O113" s="4"/>
      <c r="P113" s="4"/>
    </row>
    <row r="114" spans="1:17" ht="13.5" customHeight="1" x14ac:dyDescent="0.2">
      <c r="B114" s="277"/>
      <c r="C114" s="277"/>
      <c r="D114" s="277"/>
      <c r="E114" s="277"/>
      <c r="F114" s="277"/>
      <c r="G114" s="277"/>
      <c r="H114" s="277"/>
      <c r="I114" s="277"/>
      <c r="J114" s="277"/>
      <c r="K114" s="277"/>
      <c r="L114" s="123"/>
      <c r="M114" s="123"/>
      <c r="N114" s="123"/>
      <c r="O114" s="123"/>
      <c r="P114" s="123"/>
    </row>
    <row r="115" spans="1:17" ht="18.75" customHeight="1" x14ac:dyDescent="0.2">
      <c r="A115" s="279"/>
      <c r="B115" s="277"/>
      <c r="C115" s="277"/>
      <c r="D115" s="277"/>
      <c r="E115" s="277"/>
      <c r="F115" s="277"/>
      <c r="G115" s="277"/>
      <c r="H115" s="277"/>
      <c r="I115" s="277"/>
      <c r="J115" s="277"/>
      <c r="K115" s="277"/>
      <c r="L115"/>
      <c r="M115"/>
      <c r="N115"/>
      <c r="O115"/>
      <c r="P115"/>
    </row>
    <row r="116" spans="1:17" x14ac:dyDescent="0.2">
      <c r="B116" s="277"/>
      <c r="C116" s="277"/>
      <c r="D116" s="277"/>
      <c r="E116" s="277"/>
      <c r="F116" s="277"/>
      <c r="G116" s="277"/>
      <c r="H116" s="277"/>
      <c r="I116" s="277"/>
      <c r="J116" s="277"/>
      <c r="K116" s="277"/>
      <c r="L116"/>
      <c r="M116"/>
      <c r="N116"/>
      <c r="O116"/>
      <c r="P116"/>
    </row>
    <row r="117" spans="1:17" x14ac:dyDescent="0.2">
      <c r="B117" s="277"/>
      <c r="C117" s="277"/>
      <c r="D117" s="277"/>
      <c r="E117" s="277"/>
      <c r="F117" s="277"/>
      <c r="G117" s="277"/>
      <c r="H117" s="277"/>
      <c r="I117" s="277"/>
      <c r="J117" s="277"/>
      <c r="K117" s="277"/>
      <c r="L117"/>
      <c r="M117"/>
      <c r="N117"/>
      <c r="O117"/>
      <c r="P117"/>
    </row>
    <row r="118" spans="1:17" x14ac:dyDescent="0.2">
      <c r="B118" s="277"/>
      <c r="C118" s="277"/>
      <c r="D118" s="277"/>
      <c r="E118" s="277"/>
      <c r="F118" s="277"/>
      <c r="G118" s="277"/>
      <c r="H118" s="277"/>
      <c r="I118" s="277"/>
      <c r="J118" s="277"/>
      <c r="K118" s="277"/>
      <c r="L118"/>
      <c r="M118"/>
      <c r="N118"/>
      <c r="O118"/>
      <c r="P118"/>
      <c r="Q118" s="280"/>
    </row>
    <row r="119" spans="1:17" x14ac:dyDescent="0.2">
      <c r="A119" s="279"/>
      <c r="B119" s="277"/>
      <c r="C119" s="277"/>
      <c r="D119" s="277"/>
      <c r="E119" s="277"/>
      <c r="F119" s="277"/>
      <c r="G119" s="277"/>
      <c r="H119" s="277"/>
      <c r="I119" s="277"/>
      <c r="J119" s="277"/>
      <c r="K119" s="277"/>
      <c r="L119"/>
      <c r="M119"/>
      <c r="N119"/>
      <c r="O119"/>
      <c r="P119"/>
    </row>
    <row r="120" spans="1:17" x14ac:dyDescent="0.2">
      <c r="B120" s="277"/>
      <c r="C120" s="277"/>
      <c r="D120" s="277"/>
      <c r="E120" s="277"/>
      <c r="F120" s="277"/>
      <c r="G120" s="277"/>
      <c r="H120" s="277"/>
      <c r="I120" s="277"/>
      <c r="J120" s="277"/>
      <c r="K120" s="277"/>
      <c r="L120"/>
      <c r="M120"/>
      <c r="N120"/>
      <c r="O120"/>
      <c r="P120"/>
    </row>
    <row r="121" spans="1:17" x14ac:dyDescent="0.2">
      <c r="B121" s="277"/>
      <c r="C121" s="277"/>
      <c r="D121" s="277"/>
      <c r="E121" s="277"/>
      <c r="F121" s="277"/>
      <c r="G121" s="277"/>
      <c r="H121" s="277"/>
      <c r="I121" s="277"/>
      <c r="J121" s="277"/>
      <c r="K121" s="277"/>
      <c r="L121"/>
      <c r="M121"/>
      <c r="N121"/>
      <c r="O121"/>
      <c r="P121"/>
    </row>
    <row r="122" spans="1:17" x14ac:dyDescent="0.2">
      <c r="B122" s="277"/>
      <c r="C122" s="277"/>
      <c r="D122" s="277"/>
      <c r="E122" s="277"/>
      <c r="F122" s="277"/>
      <c r="G122" s="277"/>
      <c r="H122" s="277"/>
      <c r="I122" s="277"/>
      <c r="J122" s="277"/>
      <c r="K122" s="277"/>
      <c r="L122" s="4"/>
      <c r="M122" s="4"/>
      <c r="N122" s="4"/>
      <c r="O122" s="4"/>
      <c r="P122" s="4"/>
    </row>
    <row r="123" spans="1:17" x14ac:dyDescent="0.2">
      <c r="B123" s="277"/>
      <c r="C123" s="277"/>
      <c r="D123" s="277"/>
      <c r="E123" s="277"/>
      <c r="F123" s="277"/>
      <c r="G123" s="277"/>
      <c r="H123" s="277"/>
      <c r="I123" s="277"/>
      <c r="J123" s="277"/>
      <c r="K123" s="277"/>
      <c r="L123" s="4"/>
      <c r="M123" s="4"/>
      <c r="N123" s="4"/>
      <c r="O123" s="4"/>
      <c r="P123" s="4"/>
    </row>
    <row r="124" spans="1:17" x14ac:dyDescent="0.2">
      <c r="B124" s="277"/>
      <c r="C124" s="277"/>
      <c r="D124" s="277"/>
      <c r="E124" s="277"/>
      <c r="F124" s="277"/>
      <c r="G124" s="277"/>
      <c r="H124" s="277"/>
      <c r="I124" s="277"/>
      <c r="J124" s="277"/>
      <c r="K124" s="277"/>
      <c r="L124" s="4"/>
      <c r="M124" s="4"/>
      <c r="N124" s="4"/>
      <c r="O124" s="4"/>
      <c r="P124" s="4"/>
    </row>
    <row r="125" spans="1:17" x14ac:dyDescent="0.2">
      <c r="B125" s="277"/>
      <c r="C125" s="277"/>
      <c r="D125" s="277"/>
      <c r="E125" s="277"/>
      <c r="F125" s="277"/>
      <c r="G125" s="277"/>
      <c r="H125" s="277"/>
      <c r="I125" s="277"/>
      <c r="J125" s="277"/>
      <c r="K125" s="277"/>
      <c r="L125" s="4"/>
      <c r="M125" s="4"/>
      <c r="N125" s="4"/>
      <c r="O125" s="4"/>
      <c r="P125" s="4"/>
    </row>
    <row r="126" spans="1:17" x14ac:dyDescent="0.2">
      <c r="B126" s="277"/>
      <c r="C126" s="277"/>
      <c r="D126" s="277"/>
      <c r="E126" s="277"/>
      <c r="F126" s="277"/>
      <c r="G126" s="277"/>
      <c r="H126" s="277"/>
      <c r="I126" s="277"/>
      <c r="J126" s="277"/>
      <c r="K126" s="277"/>
      <c r="L126" s="4"/>
      <c r="M126" s="4"/>
      <c r="N126" s="4"/>
      <c r="O126" s="4"/>
      <c r="P126" s="4"/>
    </row>
    <row r="127" spans="1:17" x14ac:dyDescent="0.2">
      <c r="B127" s="277"/>
      <c r="C127" s="277"/>
      <c r="D127" s="277"/>
      <c r="E127" s="277"/>
      <c r="F127" s="277"/>
      <c r="G127" s="277"/>
      <c r="H127" s="277"/>
      <c r="I127" s="277"/>
      <c r="J127" s="277"/>
      <c r="K127" s="277"/>
      <c r="L127" s="4"/>
      <c r="M127" s="4"/>
      <c r="N127" s="4"/>
      <c r="O127" s="4"/>
      <c r="P127" s="4"/>
    </row>
    <row r="128" spans="1:17" x14ac:dyDescent="0.2">
      <c r="B128" s="277"/>
      <c r="C128" s="277"/>
      <c r="D128" s="277"/>
      <c r="E128" s="277"/>
      <c r="F128" s="277"/>
      <c r="G128" s="277"/>
      <c r="H128" s="277"/>
      <c r="I128" s="277"/>
      <c r="J128" s="277"/>
      <c r="K128" s="277"/>
      <c r="L128" s="4"/>
      <c r="M128" s="4"/>
      <c r="N128" s="4"/>
      <c r="O128" s="4"/>
      <c r="P128" s="4"/>
    </row>
    <row r="129" spans="2:16" x14ac:dyDescent="0.2">
      <c r="B129" s="277"/>
      <c r="C129" s="277"/>
      <c r="D129" s="277"/>
      <c r="E129" s="277"/>
      <c r="F129" s="277"/>
      <c r="G129" s="277"/>
      <c r="H129" s="277"/>
      <c r="I129" s="277"/>
      <c r="J129" s="277"/>
      <c r="K129" s="277"/>
      <c r="L129" s="4"/>
      <c r="M129" s="4"/>
      <c r="N129" s="4"/>
      <c r="O129" s="4"/>
      <c r="P129" s="4"/>
    </row>
    <row r="130" spans="2:16" x14ac:dyDescent="0.2">
      <c r="B130" s="277"/>
      <c r="C130" s="277"/>
      <c r="D130" s="277"/>
      <c r="E130" s="277"/>
      <c r="F130" s="277"/>
      <c r="G130" s="277"/>
      <c r="H130" s="277"/>
      <c r="I130" s="277"/>
      <c r="J130" s="277"/>
      <c r="K130" s="277"/>
      <c r="L130" s="4"/>
      <c r="M130" s="4"/>
      <c r="N130" s="4"/>
      <c r="O130" s="4"/>
      <c r="P130" s="4"/>
    </row>
    <row r="131" spans="2:16" x14ac:dyDescent="0.2">
      <c r="B131" s="277"/>
      <c r="C131" s="277"/>
      <c r="D131" s="277"/>
      <c r="E131" s="277"/>
      <c r="F131" s="277"/>
      <c r="G131" s="277"/>
      <c r="H131" s="277"/>
      <c r="I131" s="277"/>
      <c r="J131" s="277"/>
      <c r="K131" s="277"/>
      <c r="L131" s="4"/>
      <c r="M131" s="4"/>
      <c r="N131" s="4"/>
      <c r="O131" s="4"/>
      <c r="P131" s="4"/>
    </row>
    <row r="132" spans="2:16" x14ac:dyDescent="0.2">
      <c r="B132" s="277"/>
      <c r="C132" s="277"/>
      <c r="D132" s="277"/>
      <c r="E132" s="277"/>
      <c r="F132" s="277"/>
      <c r="G132" s="277"/>
      <c r="H132" s="277"/>
      <c r="I132" s="277"/>
      <c r="J132" s="277"/>
      <c r="K132" s="277"/>
      <c r="L132" s="4"/>
      <c r="M132" s="4"/>
      <c r="N132" s="4"/>
      <c r="O132" s="4"/>
      <c r="P132" s="4"/>
    </row>
    <row r="133" spans="2:16" x14ac:dyDescent="0.2">
      <c r="B133" s="277"/>
      <c r="C133" s="277"/>
      <c r="D133" s="277"/>
      <c r="E133" s="277"/>
      <c r="F133" s="277"/>
      <c r="G133" s="277"/>
      <c r="H133" s="277"/>
      <c r="I133" s="277"/>
      <c r="J133" s="277"/>
      <c r="K133" s="277"/>
      <c r="L133" s="4"/>
      <c r="M133" s="4"/>
      <c r="N133" s="4"/>
      <c r="O133" s="4"/>
      <c r="P133" s="4"/>
    </row>
    <row r="134" spans="2:16" x14ac:dyDescent="0.2">
      <c r="B134" s="277"/>
      <c r="C134" s="277"/>
      <c r="D134" s="277"/>
      <c r="E134" s="277"/>
      <c r="F134" s="277"/>
      <c r="G134" s="277"/>
      <c r="H134" s="277"/>
      <c r="I134" s="277"/>
      <c r="J134" s="277"/>
      <c r="K134" s="277"/>
      <c r="L134" s="4"/>
      <c r="M134" s="4"/>
      <c r="N134" s="4"/>
      <c r="O134" s="4"/>
      <c r="P134" s="4"/>
    </row>
    <row r="135" spans="2:16" x14ac:dyDescent="0.2">
      <c r="B135" s="277"/>
      <c r="C135" s="277"/>
      <c r="D135" s="277"/>
      <c r="E135" s="277"/>
      <c r="F135" s="277"/>
      <c r="G135" s="277"/>
      <c r="H135" s="277"/>
      <c r="I135" s="277"/>
      <c r="J135" s="277"/>
      <c r="K135" s="277"/>
      <c r="L135" s="4"/>
      <c r="M135" s="4"/>
      <c r="N135" s="4"/>
      <c r="O135" s="4"/>
      <c r="P135" s="4"/>
    </row>
    <row r="136" spans="2:16" x14ac:dyDescent="0.2">
      <c r="B136" s="277"/>
      <c r="C136" s="277"/>
      <c r="D136" s="277"/>
      <c r="E136" s="277"/>
      <c r="F136" s="277"/>
      <c r="G136" s="277"/>
      <c r="H136" s="277"/>
      <c r="I136" s="277"/>
      <c r="J136" s="277"/>
      <c r="K136" s="277"/>
      <c r="L136" s="4"/>
      <c r="M136" s="4"/>
      <c r="N136" s="4"/>
      <c r="O136" s="4"/>
      <c r="P136" s="4"/>
    </row>
    <row r="137" spans="2:16" x14ac:dyDescent="0.2">
      <c r="B137" s="277"/>
      <c r="C137" s="277"/>
      <c r="D137" s="277"/>
      <c r="E137" s="277"/>
      <c r="F137" s="277"/>
      <c r="G137" s="277"/>
      <c r="H137" s="277"/>
      <c r="I137" s="277"/>
      <c r="J137" s="277"/>
      <c r="K137" s="277"/>
      <c r="L137" s="4"/>
      <c r="M137" s="4"/>
      <c r="N137" s="4"/>
      <c r="O137" s="4"/>
      <c r="P137" s="4"/>
    </row>
    <row r="138" spans="2:16" x14ac:dyDescent="0.2">
      <c r="B138" s="277"/>
      <c r="C138" s="277"/>
      <c r="D138" s="277"/>
      <c r="E138" s="277"/>
      <c r="F138" s="277"/>
      <c r="G138" s="277"/>
      <c r="H138" s="277"/>
      <c r="I138" s="277"/>
      <c r="J138" s="277"/>
      <c r="K138" s="277"/>
      <c r="L138" s="4"/>
      <c r="M138" s="4"/>
      <c r="N138" s="4"/>
      <c r="O138" s="4"/>
      <c r="P138" s="4"/>
    </row>
    <row r="139" spans="2:16" x14ac:dyDescent="0.2">
      <c r="B139" s="277"/>
      <c r="C139" s="277"/>
      <c r="D139" s="277"/>
      <c r="E139" s="277"/>
      <c r="F139" s="277"/>
      <c r="G139" s="277"/>
      <c r="H139" s="277"/>
      <c r="I139" s="277"/>
      <c r="J139" s="277"/>
      <c r="K139" s="277"/>
      <c r="L139" s="4"/>
      <c r="M139" s="4"/>
      <c r="N139" s="4"/>
      <c r="O139" s="4"/>
      <c r="P139" s="4"/>
    </row>
    <row r="140" spans="2:16" x14ac:dyDescent="0.2">
      <c r="B140" s="277"/>
      <c r="C140" s="277"/>
      <c r="D140" s="277"/>
      <c r="E140" s="277"/>
      <c r="F140" s="277"/>
      <c r="G140" s="277"/>
      <c r="H140" s="277"/>
      <c r="I140" s="277"/>
      <c r="J140" s="277"/>
      <c r="K140" s="277"/>
      <c r="L140" s="4"/>
      <c r="M140" s="4"/>
      <c r="N140" s="4"/>
      <c r="O140" s="4"/>
      <c r="P140" s="4"/>
    </row>
    <row r="141" spans="2:16" x14ac:dyDescent="0.2">
      <c r="B141" s="277"/>
      <c r="C141" s="277"/>
      <c r="D141" s="277"/>
      <c r="E141" s="277"/>
      <c r="F141" s="277"/>
      <c r="G141" s="277"/>
      <c r="H141" s="277"/>
      <c r="I141" s="277"/>
      <c r="J141" s="277"/>
      <c r="K141" s="277"/>
      <c r="L141" s="4"/>
      <c r="M141" s="4"/>
      <c r="N141" s="4"/>
      <c r="O141" s="4"/>
      <c r="P141" s="4"/>
    </row>
    <row r="142" spans="2:16" x14ac:dyDescent="0.2">
      <c r="B142" s="277"/>
      <c r="C142" s="277"/>
      <c r="D142" s="277"/>
      <c r="E142" s="277"/>
      <c r="F142" s="277"/>
      <c r="G142" s="277"/>
      <c r="H142" s="277"/>
      <c r="I142" s="277"/>
      <c r="J142" s="277"/>
      <c r="K142" s="277"/>
      <c r="L142" s="4"/>
      <c r="M142" s="4"/>
      <c r="N142" s="4"/>
      <c r="O142" s="4"/>
      <c r="P142" s="4"/>
    </row>
    <row r="143" spans="2:16" x14ac:dyDescent="0.2">
      <c r="B143" s="277"/>
      <c r="C143" s="277"/>
      <c r="D143" s="277"/>
      <c r="E143" s="277"/>
      <c r="F143" s="277"/>
      <c r="G143" s="277"/>
      <c r="H143" s="277"/>
      <c r="I143" s="277"/>
      <c r="J143" s="277"/>
      <c r="K143" s="277"/>
      <c r="L143" s="4"/>
      <c r="M143" s="4"/>
      <c r="N143" s="4"/>
      <c r="O143" s="4"/>
      <c r="P143" s="4"/>
    </row>
    <row r="144" spans="2:16" x14ac:dyDescent="0.2">
      <c r="B144" s="277"/>
      <c r="C144" s="277"/>
      <c r="D144" s="277"/>
      <c r="E144" s="277"/>
      <c r="F144" s="277"/>
      <c r="G144" s="277"/>
      <c r="H144" s="277"/>
      <c r="I144" s="277"/>
      <c r="J144" s="277"/>
      <c r="K144" s="277"/>
      <c r="L144" s="4"/>
      <c r="M144" s="4"/>
      <c r="N144" s="4"/>
      <c r="O144" s="4"/>
      <c r="P144" s="4"/>
    </row>
    <row r="145" spans="2:17" x14ac:dyDescent="0.2">
      <c r="B145" s="277"/>
      <c r="C145" s="277"/>
      <c r="D145" s="277"/>
      <c r="E145" s="277"/>
      <c r="F145" s="277"/>
      <c r="G145" s="277"/>
      <c r="H145" s="277"/>
      <c r="I145" s="277"/>
      <c r="J145" s="277"/>
      <c r="K145" s="277"/>
      <c r="L145" s="4"/>
      <c r="M145" s="4"/>
      <c r="N145" s="4"/>
      <c r="O145" s="4"/>
      <c r="P145" s="4"/>
    </row>
    <row r="146" spans="2:17" x14ac:dyDescent="0.2">
      <c r="B146" s="277"/>
      <c r="C146" s="277"/>
      <c r="D146" s="277"/>
      <c r="E146" s="277"/>
      <c r="F146" s="277"/>
      <c r="G146" s="277"/>
      <c r="H146" s="277"/>
      <c r="I146" s="277"/>
      <c r="J146" s="277"/>
      <c r="K146" s="277"/>
      <c r="L146" s="4"/>
      <c r="M146" s="4"/>
      <c r="N146" s="4"/>
      <c r="O146" s="4"/>
      <c r="P146" s="4"/>
    </row>
    <row r="147" spans="2:17" x14ac:dyDescent="0.2">
      <c r="B147" s="277"/>
      <c r="C147" s="277"/>
      <c r="D147" s="277"/>
      <c r="E147" s="277"/>
      <c r="F147" s="277"/>
      <c r="G147" s="277"/>
      <c r="H147" s="277"/>
      <c r="I147" s="277"/>
      <c r="J147" s="277"/>
      <c r="K147" s="277"/>
      <c r="L147" s="4"/>
      <c r="M147" s="4"/>
      <c r="N147" s="4"/>
      <c r="O147" s="4"/>
      <c r="P147" s="4"/>
    </row>
    <row r="148" spans="2:17" x14ac:dyDescent="0.2">
      <c r="B148" s="277"/>
      <c r="C148" s="277"/>
      <c r="D148" s="277"/>
      <c r="E148" s="277"/>
      <c r="F148" s="277"/>
      <c r="G148" s="277"/>
      <c r="H148" s="277"/>
      <c r="I148" s="277"/>
      <c r="J148" s="277"/>
      <c r="K148" s="277"/>
      <c r="L148" s="4"/>
      <c r="M148" s="4"/>
      <c r="N148" s="4"/>
      <c r="O148" s="4"/>
      <c r="P148" s="4"/>
    </row>
    <row r="149" spans="2:17" x14ac:dyDescent="0.2">
      <c r="B149" s="277"/>
      <c r="C149" s="277"/>
      <c r="D149" s="277"/>
      <c r="E149" s="277"/>
      <c r="F149" s="277"/>
      <c r="G149" s="277"/>
      <c r="H149" s="277"/>
      <c r="I149" s="277"/>
      <c r="J149" s="277"/>
      <c r="K149" s="277"/>
      <c r="L149" s="4"/>
      <c r="M149" s="4"/>
      <c r="N149" s="4"/>
      <c r="O149" s="4"/>
      <c r="P149" s="4"/>
    </row>
    <row r="150" spans="2:17" x14ac:dyDescent="0.2">
      <c r="B150" s="277"/>
      <c r="C150" s="277"/>
      <c r="D150" s="277"/>
      <c r="E150" s="277"/>
      <c r="F150" s="277"/>
      <c r="G150" s="277"/>
      <c r="H150" s="277"/>
      <c r="I150" s="277"/>
      <c r="J150" s="277"/>
      <c r="K150" s="277"/>
      <c r="L150" s="4"/>
      <c r="M150" s="4"/>
      <c r="N150" s="4"/>
      <c r="O150" s="4"/>
      <c r="P150" s="4"/>
    </row>
    <row r="151" spans="2:17" x14ac:dyDescent="0.2">
      <c r="B151" s="277"/>
      <c r="C151" s="277"/>
      <c r="D151" s="277"/>
      <c r="E151" s="277"/>
      <c r="F151" s="277"/>
      <c r="G151" s="277"/>
      <c r="H151" s="277"/>
      <c r="I151" s="277"/>
      <c r="J151" s="277"/>
      <c r="K151" s="277"/>
      <c r="L151" s="4"/>
      <c r="M151" s="4"/>
      <c r="N151" s="4"/>
      <c r="O151" s="4"/>
      <c r="P151" s="4"/>
    </row>
    <row r="152" spans="2:17" ht="13.5" customHeight="1" x14ac:dyDescent="0.2">
      <c r="B152" s="277"/>
      <c r="C152" s="277"/>
      <c r="D152" s="277"/>
      <c r="E152" s="277"/>
      <c r="F152" s="277"/>
      <c r="G152" s="277"/>
      <c r="H152" s="277"/>
      <c r="I152" s="277"/>
      <c r="J152" s="277"/>
      <c r="K152" s="277"/>
      <c r="L152" s="4"/>
      <c r="M152" s="4"/>
      <c r="N152" s="4"/>
      <c r="O152" s="4"/>
      <c r="P152" s="4"/>
    </row>
    <row r="153" spans="2:17" ht="13.5" customHeight="1" x14ac:dyDescent="0.2">
      <c r="B153" s="277"/>
      <c r="C153" s="277"/>
      <c r="D153" s="277"/>
      <c r="E153" s="277"/>
      <c r="F153" s="277"/>
      <c r="G153" s="277"/>
      <c r="H153" s="277"/>
      <c r="I153" s="277"/>
      <c r="J153" s="277"/>
      <c r="K153" s="277"/>
      <c r="L153" s="4"/>
      <c r="M153" s="4"/>
      <c r="N153" s="4"/>
      <c r="O153" s="4"/>
      <c r="P153" s="4"/>
    </row>
    <row r="154" spans="2:17" ht="13.5" customHeight="1" x14ac:dyDescent="0.2">
      <c r="B154" s="277"/>
      <c r="C154" s="277"/>
      <c r="D154" s="277"/>
      <c r="E154" s="277"/>
      <c r="F154" s="277"/>
      <c r="G154" s="277"/>
      <c r="H154" s="277"/>
      <c r="I154" s="277"/>
      <c r="J154" s="277"/>
      <c r="K154" s="277"/>
      <c r="L154" s="4"/>
      <c r="M154" s="4"/>
      <c r="N154" s="4"/>
      <c r="O154" s="4"/>
      <c r="P154" s="4"/>
    </row>
    <row r="155" spans="2:17" ht="13.5" customHeight="1" x14ac:dyDescent="0.2">
      <c r="B155" s="277"/>
      <c r="C155" s="277"/>
      <c r="D155" s="277"/>
      <c r="E155" s="277"/>
      <c r="F155" s="277"/>
      <c r="G155" s="277"/>
      <c r="H155" s="277"/>
      <c r="I155" s="277"/>
      <c r="J155" s="277"/>
      <c r="K155" s="277"/>
      <c r="L155" s="4"/>
      <c r="M155" s="4"/>
      <c r="N155" s="4"/>
      <c r="O155" s="4"/>
      <c r="P155" s="4"/>
    </row>
    <row r="156" spans="2:17" ht="13.5" customHeight="1" x14ac:dyDescent="0.2">
      <c r="B156" s="277"/>
      <c r="C156" s="277"/>
      <c r="D156" s="277"/>
      <c r="E156" s="277"/>
      <c r="F156" s="277"/>
      <c r="G156" s="277"/>
      <c r="H156" s="277"/>
      <c r="I156" s="277"/>
      <c r="J156" s="277"/>
      <c r="K156" s="277"/>
      <c r="L156" s="4"/>
      <c r="M156" s="4"/>
      <c r="N156" s="4"/>
      <c r="O156" s="4"/>
      <c r="P156" s="4"/>
    </row>
    <row r="157" spans="2:17" ht="13.5" customHeight="1" x14ac:dyDescent="0.2">
      <c r="B157" s="277"/>
      <c r="C157" s="277"/>
      <c r="D157" s="277"/>
      <c r="E157" s="277"/>
      <c r="F157" s="277"/>
      <c r="G157" s="277"/>
      <c r="H157" s="277"/>
      <c r="I157" s="277"/>
      <c r="J157" s="277"/>
      <c r="K157" s="277"/>
      <c r="L157" s="4"/>
      <c r="M157" s="4"/>
      <c r="N157" s="4"/>
      <c r="O157" s="4"/>
      <c r="P157" s="4"/>
    </row>
    <row r="158" spans="2:17" ht="13.5" customHeight="1" x14ac:dyDescent="0.2">
      <c r="B158" s="277"/>
      <c r="C158" s="277"/>
      <c r="D158" s="277"/>
      <c r="E158" s="277"/>
      <c r="F158" s="277"/>
      <c r="G158" s="277"/>
      <c r="H158" s="277"/>
      <c r="I158" s="277"/>
      <c r="J158" s="277"/>
      <c r="K158" s="277"/>
      <c r="L158" s="4"/>
      <c r="M158" s="4"/>
      <c r="N158" s="4"/>
      <c r="O158" s="4"/>
      <c r="P158" s="4"/>
    </row>
    <row r="159" spans="2:17" ht="13.5" customHeight="1" x14ac:dyDescent="0.2">
      <c r="B159" s="277"/>
      <c r="C159" s="277"/>
      <c r="D159" s="277"/>
      <c r="E159" s="277"/>
      <c r="F159" s="277"/>
      <c r="G159" s="277"/>
      <c r="H159" s="277"/>
      <c r="I159" s="277"/>
      <c r="J159" s="277"/>
      <c r="K159" s="277"/>
      <c r="L159" s="4"/>
      <c r="M159" s="4"/>
      <c r="N159" s="4"/>
      <c r="O159" s="4"/>
      <c r="P159" s="4"/>
    </row>
    <row r="160" spans="2:17" ht="13.5" customHeight="1" x14ac:dyDescent="0.2">
      <c r="B160" s="277"/>
      <c r="C160" s="277"/>
      <c r="D160" s="277"/>
      <c r="E160" s="277"/>
      <c r="F160" s="277"/>
      <c r="G160" s="277"/>
      <c r="H160" s="277"/>
      <c r="I160" s="277"/>
      <c r="J160" s="277"/>
      <c r="K160" s="277"/>
      <c r="L160"/>
      <c r="M160"/>
      <c r="N160"/>
      <c r="O160"/>
      <c r="P160"/>
      <c r="Q160"/>
    </row>
    <row r="161" spans="1:17" ht="13.5" customHeight="1" x14ac:dyDescent="0.2">
      <c r="B161" s="277"/>
      <c r="C161" s="277"/>
      <c r="D161" s="277"/>
      <c r="E161" s="277"/>
      <c r="F161" s="277"/>
      <c r="G161" s="277"/>
      <c r="H161" s="277"/>
      <c r="I161" s="277"/>
      <c r="J161" s="277"/>
      <c r="K161" s="277"/>
      <c r="L161" s="123"/>
      <c r="M161" s="123"/>
      <c r="N161" s="123"/>
      <c r="O161" s="123"/>
      <c r="P161" s="123"/>
      <c r="Q161"/>
    </row>
    <row r="162" spans="1:17" ht="18.75" customHeight="1" x14ac:dyDescent="0.2">
      <c r="A162" s="279"/>
      <c r="B162" s="277"/>
      <c r="C162" s="277"/>
      <c r="D162" s="277"/>
      <c r="E162" s="277"/>
      <c r="F162" s="277"/>
      <c r="G162" s="277"/>
      <c r="H162" s="277"/>
      <c r="I162" s="277"/>
      <c r="J162" s="277"/>
      <c r="K162" s="277"/>
      <c r="L162"/>
      <c r="M162"/>
      <c r="N162"/>
      <c r="O162"/>
      <c r="P162"/>
      <c r="Q162"/>
    </row>
    <row r="163" spans="1:17" ht="15.75" customHeight="1" x14ac:dyDescent="0.2">
      <c r="B163" s="277"/>
      <c r="C163" s="277"/>
      <c r="D163" s="277"/>
      <c r="E163" s="277"/>
      <c r="F163" s="277"/>
      <c r="G163" s="277"/>
      <c r="H163" s="277"/>
      <c r="I163" s="277"/>
      <c r="J163" s="277"/>
      <c r="K163" s="277"/>
      <c r="L163"/>
      <c r="M163"/>
      <c r="N163"/>
      <c r="O163"/>
      <c r="P163"/>
      <c r="Q163"/>
    </row>
    <row r="164" spans="1:17" ht="15" customHeight="1" x14ac:dyDescent="0.2">
      <c r="B164" s="277"/>
      <c r="C164" s="277"/>
      <c r="D164" s="277"/>
      <c r="E164" s="277"/>
      <c r="F164" s="277"/>
      <c r="G164" s="277"/>
      <c r="H164" s="277"/>
      <c r="I164" s="277"/>
      <c r="J164" s="277"/>
      <c r="K164" s="277"/>
      <c r="L164"/>
      <c r="M164"/>
      <c r="N164"/>
      <c r="O164"/>
      <c r="P164"/>
      <c r="Q164"/>
    </row>
    <row r="165" spans="1:17" ht="15" customHeight="1" x14ac:dyDescent="0.2">
      <c r="B165" s="277"/>
      <c r="C165" s="277"/>
      <c r="D165" s="277"/>
      <c r="E165" s="277"/>
      <c r="F165" s="277"/>
      <c r="G165" s="277"/>
      <c r="H165" s="277"/>
      <c r="I165" s="277"/>
      <c r="J165" s="277"/>
      <c r="K165" s="277"/>
      <c r="L165"/>
      <c r="M165"/>
      <c r="N165"/>
      <c r="O165"/>
      <c r="P165"/>
      <c r="Q165"/>
    </row>
    <row r="166" spans="1:17" ht="15" customHeight="1" x14ac:dyDescent="0.2">
      <c r="B166" s="277"/>
      <c r="C166" s="277"/>
      <c r="D166" s="277"/>
      <c r="E166" s="277"/>
      <c r="F166" s="277"/>
      <c r="G166" s="277"/>
      <c r="H166" s="277"/>
      <c r="I166" s="277"/>
      <c r="J166" s="277"/>
      <c r="K166" s="277"/>
      <c r="L166"/>
      <c r="M166"/>
      <c r="N166"/>
      <c r="O166"/>
      <c r="P166"/>
      <c r="Q166"/>
    </row>
    <row r="167" spans="1:17" ht="15" customHeight="1" x14ac:dyDescent="0.2">
      <c r="B167" s="277"/>
      <c r="C167" s="277"/>
      <c r="D167" s="277"/>
      <c r="E167" s="277"/>
      <c r="F167" s="277"/>
      <c r="G167" s="277"/>
      <c r="H167" s="277"/>
      <c r="I167" s="277"/>
      <c r="J167" s="277"/>
      <c r="K167" s="277"/>
    </row>
    <row r="168" spans="1:17" ht="111" customHeight="1" x14ac:dyDescent="0.2">
      <c r="B168" s="277"/>
      <c r="C168" s="277"/>
      <c r="D168" s="277"/>
      <c r="E168" s="277"/>
      <c r="F168" s="277"/>
      <c r="G168" s="277"/>
      <c r="H168" s="277"/>
      <c r="I168" s="277"/>
      <c r="J168" s="277"/>
      <c r="K168" s="277"/>
    </row>
    <row r="169" spans="1:17" ht="15" customHeight="1" x14ac:dyDescent="0.2">
      <c r="B169" s="277"/>
      <c r="C169" s="277"/>
      <c r="D169" s="277"/>
      <c r="E169" s="277"/>
      <c r="F169" s="277"/>
      <c r="G169" s="277"/>
      <c r="H169" s="277"/>
      <c r="I169" s="277"/>
      <c r="J169" s="277"/>
      <c r="K169" s="277"/>
    </row>
  </sheetData>
  <sheetProtection algorithmName="SHA-512" hashValue="p/hXHESN5ArAvtp+3Z4DNbgLka0XH0jVjoIvIpZrGNbihpQpZr2QCAU4u8J8sEFS/41s+XrGEXDkIGA8dFFECw==" saltValue="wphvueCk4ViG7944Onj4Tg==" spinCount="100000" sheet="1" objects="1" scenarios="1" selectLockedCells="1"/>
  <phoneticPr fontId="39" type="noConversion"/>
  <conditionalFormatting sqref="E19:E68">
    <cfRule type="expression" dxfId="5" priority="2">
      <formula>AND($G$13= "No",$G$14="No")</formula>
    </cfRule>
  </conditionalFormatting>
  <printOptions horizontalCentered="1"/>
  <pageMargins left="0.5" right="0.5" top="0.75" bottom="0.5" header="0.3" footer="0.3"/>
  <pageSetup scale="55" fitToHeight="4" orientation="landscape" r:id="rId1"/>
  <headerFooter alignWithMargins="0"/>
  <rowBreaks count="1" manualBreakCount="1">
    <brk id="117" min="1" max="19" man="1"/>
  </rowBreaks>
  <colBreaks count="1" manualBreakCount="1">
    <brk id="10" max="111" man="1"/>
  </colBreaks>
  <tableParts count="6">
    <tablePart r:id="rId2"/>
    <tablePart r:id="rId3"/>
    <tablePart r:id="rId4"/>
    <tablePart r:id="rId5"/>
    <tablePart r:id="rId6"/>
    <tablePart r:id="rId7"/>
  </tableParts>
  <extLst>
    <ext xmlns:x14="http://schemas.microsoft.com/office/spreadsheetml/2009/9/main" uri="{78C0D931-6437-407d-A8EE-F0AAD7539E65}">
      <x14:conditionalFormattings>
        <x14:conditionalFormatting xmlns:xm="http://schemas.microsoft.com/office/excel/2006/main">
          <x14:cfRule type="expression" priority="8" id="{746EB019-7B10-43A3-93E1-27A6202F6A31}">
            <xm:f>IF('3. Project Information'!$C$27="Battery Energy Storage", TRUE, FALSE)</xm:f>
            <x14:dxf>
              <fill>
                <patternFill>
                  <bgColor theme="0" tint="-0.34998626667073579"/>
                </patternFill>
              </fill>
            </x14:dxf>
          </x14:cfRule>
          <xm:sqref>C13:C14</xm:sqref>
        </x14:conditionalFormatting>
        <x14:conditionalFormatting xmlns:xm="http://schemas.microsoft.com/office/excel/2006/main">
          <x14:cfRule type="expression" priority="6" id="{AFA0E60A-4E9F-422B-ACEF-A68E5340536E}">
            <xm:f>IF(OR('3. Project Information'!$C$27="Thermal", '3. Project Information'!$C$27="Other"),FALSE,TRUE)</xm:f>
            <x14:dxf>
              <fill>
                <patternFill>
                  <bgColor theme="0" tint="-0.34998626667073579"/>
                </patternFill>
              </fill>
            </x14:dxf>
          </x14:cfRule>
          <xm:sqref>C15</xm:sqref>
        </x14:conditionalFormatting>
        <x14:conditionalFormatting xmlns:xm="http://schemas.microsoft.com/office/excel/2006/main">
          <x14:cfRule type="expression" priority="9" id="{30B15032-2C9B-4D8D-AA47-EB6E0274D8BE}">
            <xm:f>'3. Project Information'!$C$8="PPA / ESA"</xm:f>
            <x14:dxf>
              <font>
                <color theme="0" tint="-0.34998626667073579"/>
              </font>
              <fill>
                <patternFill>
                  <bgColor theme="0" tint="-0.34998626667073579"/>
                </patternFill>
              </fill>
            </x14:dxf>
          </x14:cfRule>
          <xm:sqref>C4:D4 C7:D10 B19:J68 L19:T68 C73:I112 M73:S112</xm:sqref>
        </x14:conditionalFormatting>
        <x14:conditionalFormatting xmlns:xm="http://schemas.microsoft.com/office/excel/2006/main">
          <x14:cfRule type="expression" priority="12" id="{7CB74F69-5AF6-4F75-A577-5054656AAB92}">
            <xm:f>'3. Project Information'!$C$8="PPA / ESA"</xm:f>
            <x14:dxf>
              <font>
                <color theme="0" tint="-0.34998626667073579"/>
              </font>
              <fill>
                <patternFill>
                  <bgColor theme="0" tint="-0.34998626667073579"/>
                </patternFill>
              </fill>
            </x14:dxf>
          </x14:cfRule>
          <xm:sqref>C13:D15</xm:sqref>
        </x14:conditionalFormatting>
        <x14:conditionalFormatting xmlns:xm="http://schemas.microsoft.com/office/excel/2006/main">
          <x14:cfRule type="expression" priority="11" id="{85BE6EF9-4593-4002-AE94-6A8D3433EE6D}">
            <xm:f>IF(ISBLANK('3. Project Information'!$C$44),TRUE,FALSE)</xm:f>
            <x14:dxf>
              <fill>
                <patternFill>
                  <bgColor theme="0" tint="-0.34998626667073579"/>
                </patternFill>
              </fill>
            </x14:dxf>
          </x14:cfRule>
          <xm:sqref>D8 D10 D13:D15 M73:S112</xm:sqref>
        </x14:conditionalFormatting>
        <x14:conditionalFormatting xmlns:xm="http://schemas.microsoft.com/office/excel/2006/main">
          <x14:cfRule type="expression" priority="7" id="{21F899EF-B54E-43B6-9A83-929BD9D8B91C}">
            <xm:f>IF('3. Project Information'!$C$44="Battery Energy Storage", TRUE, FALSE)</xm:f>
            <x14:dxf>
              <fill>
                <patternFill>
                  <bgColor theme="0" tint="-0.34998626667073579"/>
                </patternFill>
              </fill>
            </x14:dxf>
          </x14:cfRule>
          <xm:sqref>D13:D14</xm:sqref>
        </x14:conditionalFormatting>
        <x14:conditionalFormatting xmlns:xm="http://schemas.microsoft.com/office/excel/2006/main">
          <x14:cfRule type="expression" priority="5" id="{26860F2A-B61E-497D-9B2D-D70B0EB3B4AA}">
            <xm:f>IF(OR('3. Project Information'!$C$44="Thermal", '3. Project Information'!$C$44="Other"),FALSE,TRUE)</xm:f>
            <x14:dxf>
              <font>
                <color theme="0" tint="-0.34998626667073579"/>
              </font>
              <fill>
                <patternFill>
                  <bgColor theme="0" tint="-0.34998626667073579"/>
                </patternFill>
              </fill>
            </x14:dxf>
          </x14:cfRule>
          <xm:sqref>D15</xm:sqref>
        </x14:conditionalFormatting>
        <x14:conditionalFormatting xmlns:xm="http://schemas.microsoft.com/office/excel/2006/main">
          <x14:cfRule type="expression" priority="117" id="{7B5A5DFF-2709-4188-BE31-C3D6C9B87ED3}">
            <xm:f>IF(OR('3. Project Information'!$C$27="Thermal",'3. Project Information'!$C$27="Other"),FALSE,TRUE)</xm:f>
            <x14:dxf>
              <font>
                <color theme="0" tint="-0.34998626667073579"/>
              </font>
              <fill>
                <patternFill>
                  <bgColor theme="0" tint="-0.34998626667073579"/>
                </patternFill>
              </fill>
            </x14:dxf>
          </x14:cfRule>
          <xm:sqref>F19:F68 F73:F112</xm:sqref>
        </x14:conditionalFormatting>
        <x14:conditionalFormatting xmlns:xm="http://schemas.microsoft.com/office/excel/2006/main">
          <x14:cfRule type="expression" priority="1" id="{59C2F8AC-387B-4B05-B53C-E381900E07DD}">
            <xm:f>IF('3. Project Information'!$C$8="Company Ownership",FALSE,TRUE)</xm:f>
            <x14:dxf>
              <font>
                <color theme="0" tint="-0.34998626667073579"/>
              </font>
              <fill>
                <patternFill>
                  <bgColor theme="0" tint="-0.34998626667073579"/>
                </patternFill>
              </fill>
            </x14:dxf>
          </x14:cfRule>
          <xm:sqref>G13:H14</xm:sqref>
        </x14:conditionalFormatting>
        <x14:conditionalFormatting xmlns:xm="http://schemas.microsoft.com/office/excel/2006/main">
          <x14:cfRule type="expression" priority="16" id="{36D2D905-2D26-4CA9-983C-412BD8CD913D}">
            <xm:f>IF(ISBLANK('3. Project Information'!$C$44),TRUE,FALSE)</xm:f>
            <x14:dxf>
              <fill>
                <patternFill>
                  <bgColor theme="0" tint="-0.34998626667073579"/>
                </patternFill>
              </fill>
            </x14:dxf>
          </x14:cfRule>
          <xm:sqref>L19:T68</xm:sqref>
        </x14:conditionalFormatting>
        <x14:conditionalFormatting xmlns:xm="http://schemas.microsoft.com/office/excel/2006/main">
          <x14:cfRule type="expression" priority="15" id="{3391E945-D664-4B3C-A14C-9FBC1D517A9A}">
            <xm:f>IF(OR('3. Project Information'!$C$44="Thermal",'3. Project Information'!$C$44="Other"),FALSE,TRUE)</xm:f>
            <x14:dxf>
              <font>
                <color theme="0" tint="-0.34998626667073579"/>
              </font>
              <fill>
                <patternFill>
                  <bgColor theme="0" tint="-0.34998626667073579"/>
                </patternFill>
              </fill>
            </x14:dxf>
          </x14:cfRule>
          <xm:sqref>P19:P68 P73:P112</xm:sqref>
        </x14:conditionalFormatting>
      </x14:conditionalFormattings>
    </ext>
    <ext xmlns:x14="http://schemas.microsoft.com/office/spreadsheetml/2009/9/main" uri="{CCE6A557-97BC-4b89-ADB6-D9C93CAAB3DF}">
      <x14:dataValidations xmlns:xm="http://schemas.microsoft.com/office/excel/2006/main" count="4">
        <x14:dataValidation type="decimal" allowBlank="1" showInputMessage="1" showErrorMessage="1" error="Enter a positive value only." xr:uid="{B55D2D46-1312-4079-BE60-ADBF379E10F1}">
          <x14:formula1>
            <xm:f>'Input Ranges'!$I$3</xm:f>
          </x14:formula1>
          <x14:formula2>
            <xm:f>'Input Ranges'!$J$3</xm:f>
          </x14:formula2>
          <xm:sqref>C73:I112 C19:I26 M19:S68 I27 C28:I68 C27:G27 M73:S112</xm:sqref>
        </x14:dataValidation>
        <x14:dataValidation type="decimal" allowBlank="1" showInputMessage="1" showErrorMessage="1" xr:uid="{660DBC5C-083B-4E16-B399-9BC612B608D5}">
          <x14:formula1>
            <xm:f>'Input Ranges'!$I$3</xm:f>
          </x14:formula1>
          <x14:formula2>
            <xm:f>'Input Ranges'!$J$3</xm:f>
          </x14:formula2>
          <xm:sqref>C7:D8</xm:sqref>
        </x14:dataValidation>
        <x14:dataValidation type="decimal" allowBlank="1" showInputMessage="1" showErrorMessage="1" xr:uid="{131B878D-4991-6143-A5E5-6F8990BC02E0}">
          <x14:formula1>
            <xm:f>'Input Ranges'!I3</xm:f>
          </x14:formula1>
          <x14:formula2>
            <xm:f>'Input Ranges'!J3</xm:f>
          </x14:formula2>
          <xm:sqref>C15:C16</xm:sqref>
        </x14:dataValidation>
        <x14:dataValidation type="decimal" allowBlank="1" showInputMessage="1" showErrorMessage="1" xr:uid="{9F4D89D0-2AF4-8F4E-9484-925D693DEA0A}">
          <x14:formula1>
            <xm:f>'Input Ranges'!I3</xm:f>
          </x14:formula1>
          <x14:formula2>
            <xm:f>'Input Ranges'!J3</xm:f>
          </x14:formula2>
          <xm:sqref>D15:D16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5D09A-ED60-3043-B8A4-B3A58B0E4531}">
  <sheetPr codeName="Sheet17">
    <tabColor theme="0" tint="-0.14999847407452621"/>
  </sheetPr>
  <dimension ref="A1:K177"/>
  <sheetViews>
    <sheetView showGridLines="0" topLeftCell="C1" workbookViewId="0">
      <selection activeCell="E13" sqref="E13"/>
    </sheetView>
  </sheetViews>
  <sheetFormatPr defaultColWidth="11" defaultRowHeight="12" x14ac:dyDescent="0.2"/>
  <cols>
    <col min="1" max="1" width="50" style="424" customWidth="1"/>
    <col min="2" max="2" width="64" style="424" customWidth="1"/>
    <col min="3" max="3" width="45.140625" style="424" customWidth="1"/>
    <col min="4" max="4" width="39.85546875" style="424" customWidth="1"/>
    <col min="5" max="5" width="51.140625" style="424" customWidth="1"/>
    <col min="6" max="6" width="17.140625" style="424" customWidth="1"/>
    <col min="7" max="7" width="35" style="424" customWidth="1"/>
    <col min="8" max="8" width="22.42578125" style="424" customWidth="1"/>
    <col min="9" max="9" width="16.5703125" style="424" bestFit="1" customWidth="1"/>
    <col min="10" max="10" width="12.140625" style="424" bestFit="1" customWidth="1"/>
    <col min="11" max="16384" width="11" style="424"/>
  </cols>
  <sheetData>
    <row r="1" spans="1:11" ht="24" x14ac:dyDescent="0.2">
      <c r="A1" s="1" t="s">
        <v>55</v>
      </c>
      <c r="B1" s="1"/>
      <c r="C1" s="1"/>
      <c r="D1" s="1"/>
      <c r="E1" s="1"/>
      <c r="F1" s="1"/>
      <c r="G1" s="1"/>
      <c r="H1" s="1"/>
      <c r="I1" s="1"/>
      <c r="J1" s="1"/>
      <c r="K1" s="1"/>
    </row>
    <row r="2" spans="1:11" ht="18.75" x14ac:dyDescent="0.3">
      <c r="D2" s="425"/>
      <c r="E2" s="425"/>
      <c r="F2" s="425"/>
      <c r="G2" s="425"/>
      <c r="H2" s="425"/>
      <c r="I2" s="426" t="s">
        <v>555</v>
      </c>
      <c r="J2" s="426" t="s">
        <v>556</v>
      </c>
      <c r="K2" s="425"/>
    </row>
    <row r="3" spans="1:11" s="428" customFormat="1" ht="18.75" x14ac:dyDescent="0.3">
      <c r="A3" s="427" t="s">
        <v>557</v>
      </c>
      <c r="B3" s="427"/>
      <c r="D3" s="427" t="s">
        <v>558</v>
      </c>
      <c r="E3" s="427" t="s">
        <v>559</v>
      </c>
      <c r="F3" s="427" t="s">
        <v>560</v>
      </c>
      <c r="G3" s="427"/>
      <c r="H3" s="429" t="s">
        <v>561</v>
      </c>
      <c r="I3" s="426">
        <v>0</v>
      </c>
      <c r="J3" s="426">
        <v>10000000000000</v>
      </c>
      <c r="K3" s="426"/>
    </row>
    <row r="4" spans="1:11" s="428" customFormat="1" ht="18.75" x14ac:dyDescent="0.3">
      <c r="A4" s="426" t="s">
        <v>562</v>
      </c>
      <c r="B4" s="426"/>
      <c r="D4" s="426" t="s">
        <v>563</v>
      </c>
      <c r="E4" s="430">
        <v>1</v>
      </c>
      <c r="F4" s="426" t="s">
        <v>564</v>
      </c>
      <c r="G4" s="426"/>
      <c r="H4" s="429" t="s">
        <v>565</v>
      </c>
      <c r="I4" s="431">
        <v>0</v>
      </c>
      <c r="J4" s="431">
        <v>1</v>
      </c>
      <c r="K4" s="426"/>
    </row>
    <row r="5" spans="1:11" s="428" customFormat="1" ht="18.75" x14ac:dyDescent="0.3">
      <c r="A5" s="426" t="s">
        <v>566</v>
      </c>
      <c r="B5" s="426"/>
      <c r="D5" s="426" t="s">
        <v>567</v>
      </c>
      <c r="E5" s="430">
        <v>2</v>
      </c>
      <c r="F5" s="426" t="s">
        <v>568</v>
      </c>
      <c r="G5" s="426"/>
      <c r="H5" s="429" t="s">
        <v>569</v>
      </c>
      <c r="I5" s="426">
        <v>0</v>
      </c>
      <c r="J5" s="426">
        <v>100</v>
      </c>
      <c r="K5" s="426"/>
    </row>
    <row r="6" spans="1:11" s="428" customFormat="1" ht="18.75" x14ac:dyDescent="0.3">
      <c r="A6" s="426" t="s">
        <v>570</v>
      </c>
      <c r="B6" s="427" t="s">
        <v>132</v>
      </c>
      <c r="D6" s="426" t="s">
        <v>571</v>
      </c>
      <c r="E6" s="430">
        <v>3</v>
      </c>
      <c r="F6" s="426" t="s">
        <v>572</v>
      </c>
      <c r="G6" s="426"/>
      <c r="H6" s="429" t="s">
        <v>573</v>
      </c>
      <c r="I6" s="426">
        <v>-1000</v>
      </c>
      <c r="J6" s="426">
        <v>1000</v>
      </c>
      <c r="K6" s="426"/>
    </row>
    <row r="7" spans="1:11" s="428" customFormat="1" ht="18.75" x14ac:dyDescent="0.3">
      <c r="A7" s="426" t="s">
        <v>574</v>
      </c>
      <c r="B7" s="426" t="s">
        <v>575</v>
      </c>
      <c r="C7" s="426"/>
      <c r="D7" s="426" t="s">
        <v>521</v>
      </c>
      <c r="E7" s="430">
        <v>4</v>
      </c>
      <c r="F7" s="426" t="s">
        <v>576</v>
      </c>
      <c r="G7" s="426"/>
      <c r="H7" s="429" t="s">
        <v>577</v>
      </c>
      <c r="I7" s="426">
        <v>0</v>
      </c>
      <c r="J7" s="426">
        <v>365</v>
      </c>
      <c r="K7" s="426"/>
    </row>
    <row r="8" spans="1:11" s="428" customFormat="1" ht="18.75" x14ac:dyDescent="0.3">
      <c r="A8" s="426" t="s">
        <v>578</v>
      </c>
      <c r="B8" s="426" t="s">
        <v>579</v>
      </c>
      <c r="C8" s="427" t="s">
        <v>580</v>
      </c>
      <c r="D8" s="426"/>
      <c r="E8" s="430">
        <v>5</v>
      </c>
      <c r="F8" s="426"/>
      <c r="G8" s="426"/>
      <c r="H8" s="429" t="s">
        <v>581</v>
      </c>
      <c r="I8" s="432">
        <v>-10000000000000</v>
      </c>
      <c r="J8" s="426">
        <v>10000000000000</v>
      </c>
      <c r="K8" s="426"/>
    </row>
    <row r="9" spans="1:11" s="428" customFormat="1" ht="18.75" x14ac:dyDescent="0.3">
      <c r="B9" s="426" t="s">
        <v>582</v>
      </c>
      <c r="C9" s="426" t="s">
        <v>583</v>
      </c>
      <c r="D9" s="427" t="s">
        <v>584</v>
      </c>
      <c r="E9" s="426"/>
      <c r="F9" s="426"/>
      <c r="G9" s="426"/>
      <c r="H9" s="426" t="s">
        <v>585</v>
      </c>
      <c r="I9" s="426">
        <v>24</v>
      </c>
      <c r="J9" s="426">
        <v>50</v>
      </c>
      <c r="K9" s="426"/>
    </row>
    <row r="10" spans="1:11" s="428" customFormat="1" ht="18.75" x14ac:dyDescent="0.3">
      <c r="A10" s="427" t="s">
        <v>586</v>
      </c>
      <c r="B10" s="426" t="s">
        <v>587</v>
      </c>
      <c r="C10" s="426" t="s">
        <v>588</v>
      </c>
      <c r="D10" s="426" t="s">
        <v>589</v>
      </c>
      <c r="E10" s="427" t="s">
        <v>590</v>
      </c>
      <c r="F10" s="427" t="s">
        <v>591</v>
      </c>
      <c r="G10" s="433"/>
      <c r="H10" s="426" t="s">
        <v>592</v>
      </c>
      <c r="I10" s="426">
        <v>-128</v>
      </c>
      <c r="J10" s="426">
        <v>-64</v>
      </c>
      <c r="K10" s="426"/>
    </row>
    <row r="11" spans="1:11" s="428" customFormat="1" ht="18.75" x14ac:dyDescent="0.3">
      <c r="A11" s="430">
        <v>1</v>
      </c>
      <c r="B11" s="430"/>
      <c r="C11" s="426" t="s">
        <v>593</v>
      </c>
      <c r="D11" s="426" t="s">
        <v>594</v>
      </c>
      <c r="E11" s="426" t="s">
        <v>595</v>
      </c>
      <c r="F11" s="426" t="s">
        <v>596</v>
      </c>
      <c r="G11" s="433"/>
      <c r="H11" s="426" t="s">
        <v>597</v>
      </c>
      <c r="I11" s="426">
        <v>0</v>
      </c>
      <c r="J11" s="426">
        <f>'3. Project Information'!C28*1.25</f>
        <v>0</v>
      </c>
      <c r="K11" s="426"/>
    </row>
    <row r="12" spans="1:11" s="428" customFormat="1" ht="18.75" x14ac:dyDescent="0.3">
      <c r="A12" s="430">
        <v>2</v>
      </c>
      <c r="B12" s="430"/>
      <c r="C12" s="426"/>
      <c r="D12" s="426" t="s">
        <v>598</v>
      </c>
      <c r="E12" s="426" t="s">
        <v>599</v>
      </c>
      <c r="F12" s="426" t="s">
        <v>600</v>
      </c>
      <c r="G12" s="433"/>
      <c r="H12" s="427" t="s">
        <v>601</v>
      </c>
      <c r="I12" s="427" t="s">
        <v>602</v>
      </c>
      <c r="J12" s="426"/>
      <c r="K12" s="426"/>
    </row>
    <row r="13" spans="1:11" s="428" customFormat="1" ht="18.75" x14ac:dyDescent="0.3">
      <c r="A13" s="430">
        <v>3</v>
      </c>
      <c r="B13" s="430"/>
      <c r="C13" s="427"/>
      <c r="D13" s="426" t="s">
        <v>603</v>
      </c>
      <c r="E13" s="426" t="s">
        <v>604</v>
      </c>
      <c r="F13" s="426" t="s">
        <v>605</v>
      </c>
      <c r="G13" s="433"/>
      <c r="H13" s="426" t="s">
        <v>363</v>
      </c>
      <c r="I13" s="426" t="s">
        <v>606</v>
      </c>
      <c r="J13" s="426"/>
      <c r="K13" s="426"/>
    </row>
    <row r="14" spans="1:11" s="428" customFormat="1" ht="18.75" x14ac:dyDescent="0.3">
      <c r="C14" s="426"/>
      <c r="D14" s="426"/>
      <c r="E14" s="426"/>
      <c r="F14" s="426" t="s">
        <v>607</v>
      </c>
      <c r="G14" s="433"/>
      <c r="H14" s="426" t="s">
        <v>608</v>
      </c>
      <c r="I14" s="426" t="s">
        <v>609</v>
      </c>
      <c r="J14" s="426"/>
      <c r="K14" s="426"/>
    </row>
    <row r="15" spans="1:11" s="428" customFormat="1" ht="18.75" x14ac:dyDescent="0.3">
      <c r="A15" s="427" t="s">
        <v>508</v>
      </c>
      <c r="B15" s="427" t="s">
        <v>610</v>
      </c>
      <c r="C15" s="426"/>
      <c r="D15" s="426"/>
      <c r="E15" s="426"/>
      <c r="F15" s="426"/>
      <c r="G15" s="426"/>
      <c r="H15" s="426" t="s">
        <v>611</v>
      </c>
      <c r="I15" s="426"/>
      <c r="J15" s="426"/>
      <c r="K15" s="426"/>
    </row>
    <row r="16" spans="1:11" s="428" customFormat="1" ht="18.75" x14ac:dyDescent="0.3">
      <c r="A16" s="426" t="s">
        <v>163</v>
      </c>
      <c r="B16" s="426" t="s">
        <v>23</v>
      </c>
      <c r="C16" s="426"/>
      <c r="D16" s="426"/>
      <c r="E16" s="426"/>
      <c r="F16" s="426"/>
      <c r="G16" s="426"/>
      <c r="H16" s="426"/>
      <c r="I16" s="426"/>
      <c r="J16" s="426"/>
      <c r="K16" s="426"/>
    </row>
    <row r="17" spans="1:11" s="428" customFormat="1" ht="18.75" x14ac:dyDescent="0.3">
      <c r="A17" s="426" t="s">
        <v>612</v>
      </c>
      <c r="B17" s="426" t="s">
        <v>21</v>
      </c>
      <c r="C17" s="427" t="s">
        <v>613</v>
      </c>
      <c r="D17" s="426"/>
      <c r="E17" s="426"/>
      <c r="F17" s="426"/>
      <c r="G17" s="426"/>
      <c r="H17" s="426"/>
      <c r="I17" s="426"/>
      <c r="J17" s="426"/>
      <c r="K17" s="426"/>
    </row>
    <row r="18" spans="1:11" s="428" customFormat="1" ht="18.75" x14ac:dyDescent="0.3">
      <c r="A18" s="426" t="s">
        <v>154</v>
      </c>
      <c r="B18" s="426" t="s">
        <v>25</v>
      </c>
      <c r="C18" s="426" t="s">
        <v>614</v>
      </c>
      <c r="D18" s="427" t="s">
        <v>615</v>
      </c>
      <c r="E18" s="426"/>
      <c r="F18" s="426"/>
      <c r="G18" s="426"/>
      <c r="H18" s="426"/>
      <c r="I18" s="426"/>
      <c r="J18" s="426"/>
      <c r="K18" s="426"/>
    </row>
    <row r="19" spans="1:11" s="428" customFormat="1" ht="18.75" x14ac:dyDescent="0.3">
      <c r="A19" s="426" t="s">
        <v>616</v>
      </c>
      <c r="B19" s="426" t="s">
        <v>19</v>
      </c>
      <c r="C19" s="426" t="s">
        <v>617</v>
      </c>
      <c r="D19" s="426" t="s">
        <v>612</v>
      </c>
      <c r="E19" s="426"/>
      <c r="F19" s="426"/>
      <c r="G19" s="426"/>
      <c r="H19" s="426"/>
      <c r="I19" s="426"/>
      <c r="J19" s="426"/>
      <c r="K19" s="426"/>
    </row>
    <row r="20" spans="1:11" s="428" customFormat="1" ht="18.75" x14ac:dyDescent="0.3">
      <c r="A20" s="426" t="s">
        <v>521</v>
      </c>
      <c r="B20" s="426" t="s">
        <v>618</v>
      </c>
      <c r="C20" s="426" t="s">
        <v>619</v>
      </c>
      <c r="D20" s="426" t="s">
        <v>163</v>
      </c>
      <c r="E20" s="427" t="s">
        <v>620</v>
      </c>
      <c r="F20" s="426"/>
      <c r="G20" s="426"/>
      <c r="H20" s="426"/>
      <c r="I20" s="426"/>
      <c r="J20" s="426"/>
      <c r="K20" s="426"/>
    </row>
    <row r="21" spans="1:11" s="428" customFormat="1" ht="18.75" x14ac:dyDescent="0.3">
      <c r="A21" s="426"/>
      <c r="B21" s="426"/>
      <c r="C21" s="426"/>
      <c r="D21" s="426" t="s">
        <v>621</v>
      </c>
      <c r="E21" s="426" t="s">
        <v>140</v>
      </c>
      <c r="F21" s="426" t="s">
        <v>622</v>
      </c>
      <c r="G21" s="426"/>
      <c r="H21" s="426"/>
      <c r="I21" s="426"/>
      <c r="J21" s="426"/>
      <c r="K21" s="426"/>
    </row>
    <row r="22" spans="1:11" s="428" customFormat="1" ht="18.75" x14ac:dyDescent="0.3">
      <c r="A22" s="427" t="s">
        <v>509</v>
      </c>
      <c r="B22" s="427" t="s">
        <v>610</v>
      </c>
      <c r="C22" s="427" t="s">
        <v>259</v>
      </c>
      <c r="D22" s="426" t="s">
        <v>623</v>
      </c>
      <c r="E22" s="426" t="s">
        <v>624</v>
      </c>
      <c r="F22" s="426" t="s">
        <v>625</v>
      </c>
      <c r="G22" s="426"/>
      <c r="H22" s="426"/>
      <c r="I22" s="426"/>
      <c r="J22" s="426"/>
      <c r="K22" s="426"/>
    </row>
    <row r="23" spans="1:11" s="428" customFormat="1" ht="18.75" x14ac:dyDescent="0.3">
      <c r="A23" s="426" t="s">
        <v>163</v>
      </c>
      <c r="B23" s="426" t="s">
        <v>23</v>
      </c>
      <c r="C23" s="426" t="s">
        <v>626</v>
      </c>
      <c r="D23" s="426" t="s">
        <v>627</v>
      </c>
      <c r="E23" s="426"/>
      <c r="F23" s="426"/>
      <c r="G23" s="426"/>
      <c r="H23" s="426"/>
      <c r="I23" s="426"/>
      <c r="J23" s="426"/>
      <c r="K23" s="426"/>
    </row>
    <row r="24" spans="1:11" s="428" customFormat="1" ht="18.75" x14ac:dyDescent="0.3">
      <c r="A24" s="426" t="s">
        <v>154</v>
      </c>
      <c r="B24" s="426" t="s">
        <v>25</v>
      </c>
      <c r="C24" s="426" t="s">
        <v>628</v>
      </c>
      <c r="D24" s="426" t="s">
        <v>629</v>
      </c>
      <c r="E24" s="426"/>
      <c r="F24" s="426"/>
      <c r="G24" s="426"/>
      <c r="H24" s="426"/>
      <c r="I24" s="426"/>
      <c r="J24" s="426"/>
      <c r="K24" s="426"/>
    </row>
    <row r="25" spans="1:11" s="428" customFormat="1" ht="18.75" x14ac:dyDescent="0.3">
      <c r="A25" s="426" t="s">
        <v>616</v>
      </c>
      <c r="B25" s="426" t="s">
        <v>19</v>
      </c>
      <c r="D25" s="426" t="s">
        <v>630</v>
      </c>
      <c r="E25" s="426"/>
      <c r="F25" s="426"/>
      <c r="G25" s="426"/>
      <c r="H25" s="426"/>
      <c r="I25" s="426"/>
      <c r="J25" s="426"/>
      <c r="K25" s="426"/>
    </row>
    <row r="26" spans="1:11" s="428" customFormat="1" ht="18.75" x14ac:dyDescent="0.3">
      <c r="A26" s="426"/>
      <c r="B26" s="426"/>
      <c r="C26" s="427" t="s">
        <v>137</v>
      </c>
      <c r="D26" s="426" t="s">
        <v>521</v>
      </c>
      <c r="E26" s="427" t="s">
        <v>248</v>
      </c>
      <c r="F26" s="426"/>
      <c r="G26" s="426"/>
      <c r="H26" s="426"/>
      <c r="I26" s="426"/>
      <c r="J26" s="426"/>
      <c r="K26" s="426"/>
    </row>
    <row r="27" spans="1:11" s="428" customFormat="1" ht="18.75" x14ac:dyDescent="0.3">
      <c r="A27" s="426"/>
      <c r="B27" s="426"/>
      <c r="C27" s="426" t="s">
        <v>631</v>
      </c>
      <c r="D27" s="426"/>
      <c r="E27" s="426" t="s">
        <v>632</v>
      </c>
      <c r="F27" s="426"/>
      <c r="G27" s="426"/>
      <c r="H27" s="426"/>
      <c r="I27" s="426"/>
      <c r="J27" s="426"/>
      <c r="K27" s="426"/>
    </row>
    <row r="28" spans="1:11" s="428" customFormat="1" ht="18.75" x14ac:dyDescent="0.3">
      <c r="A28" s="427" t="s">
        <v>633</v>
      </c>
      <c r="B28" s="427" t="s">
        <v>634</v>
      </c>
      <c r="C28" s="426" t="s">
        <v>635</v>
      </c>
      <c r="D28" s="427"/>
      <c r="E28" s="426" t="s">
        <v>636</v>
      </c>
      <c r="F28" s="426"/>
      <c r="G28" s="426"/>
      <c r="H28" s="426"/>
      <c r="I28" s="426"/>
      <c r="J28" s="426"/>
      <c r="K28" s="426"/>
    </row>
    <row r="29" spans="1:11" s="428" customFormat="1" ht="18.75" x14ac:dyDescent="0.3">
      <c r="A29" s="426" t="s">
        <v>637</v>
      </c>
      <c r="B29" s="426" t="s">
        <v>35</v>
      </c>
      <c r="C29" s="426" t="s">
        <v>638</v>
      </c>
      <c r="D29" s="426"/>
      <c r="E29" s="426" t="s">
        <v>639</v>
      </c>
      <c r="F29" s="426"/>
      <c r="G29" s="426"/>
      <c r="H29" s="426"/>
      <c r="I29" s="426"/>
      <c r="J29" s="426"/>
      <c r="K29" s="426"/>
    </row>
    <row r="30" spans="1:11" s="428" customFormat="1" ht="18.75" x14ac:dyDescent="0.3">
      <c r="A30" s="426" t="s">
        <v>135</v>
      </c>
      <c r="B30" s="426" t="s">
        <v>37</v>
      </c>
      <c r="C30" s="426" t="s">
        <v>637</v>
      </c>
      <c r="D30" s="426"/>
      <c r="E30" s="426" t="s">
        <v>640</v>
      </c>
      <c r="F30" s="426"/>
      <c r="G30" s="426"/>
      <c r="H30" s="426"/>
      <c r="I30" s="426"/>
      <c r="J30" s="426"/>
      <c r="K30" s="426"/>
    </row>
    <row r="31" spans="1:11" s="428" customFormat="1" ht="18.75" x14ac:dyDescent="0.3">
      <c r="A31" s="426" t="s">
        <v>641</v>
      </c>
      <c r="B31" s="426" t="s">
        <v>642</v>
      </c>
      <c r="C31" s="426" t="s">
        <v>641</v>
      </c>
      <c r="D31" s="426" t="s">
        <v>643</v>
      </c>
      <c r="E31" s="426" t="s">
        <v>644</v>
      </c>
      <c r="F31" s="426"/>
      <c r="G31" s="426"/>
      <c r="H31" s="426"/>
      <c r="I31" s="426"/>
      <c r="J31" s="426"/>
      <c r="K31" s="426"/>
    </row>
    <row r="32" spans="1:11" s="428" customFormat="1" ht="18.75" x14ac:dyDescent="0.3">
      <c r="A32" s="426"/>
      <c r="B32" s="426"/>
      <c r="D32" s="426" t="s">
        <v>645</v>
      </c>
      <c r="E32" s="426" t="s">
        <v>646</v>
      </c>
      <c r="F32" s="426"/>
      <c r="G32" s="426"/>
      <c r="H32" s="426"/>
      <c r="I32" s="426"/>
      <c r="J32" s="426"/>
      <c r="K32" s="426"/>
    </row>
    <row r="33" spans="1:11" s="428" customFormat="1" ht="18.75" x14ac:dyDescent="0.3">
      <c r="A33" s="426"/>
      <c r="B33" s="426"/>
      <c r="D33" s="426"/>
      <c r="E33" s="426"/>
      <c r="F33" s="426"/>
      <c r="G33" s="426"/>
      <c r="H33" s="426"/>
      <c r="I33" s="426"/>
      <c r="J33" s="426"/>
      <c r="K33" s="426"/>
    </row>
    <row r="34" spans="1:11" s="428" customFormat="1" ht="18.75" x14ac:dyDescent="0.3">
      <c r="A34" s="426"/>
      <c r="B34" s="426"/>
      <c r="D34" s="426" t="s">
        <v>647</v>
      </c>
      <c r="E34" s="427" t="s">
        <v>259</v>
      </c>
      <c r="F34" s="426"/>
      <c r="G34" s="426"/>
      <c r="H34" s="426"/>
      <c r="I34" s="426"/>
      <c r="J34" s="426"/>
      <c r="K34" s="426"/>
    </row>
    <row r="35" spans="1:11" s="428" customFormat="1" ht="18.75" x14ac:dyDescent="0.3">
      <c r="A35" s="427" t="s">
        <v>648</v>
      </c>
      <c r="B35" s="427" t="s">
        <v>649</v>
      </c>
      <c r="D35" s="426" t="s">
        <v>650</v>
      </c>
      <c r="E35" s="426" t="s">
        <v>626</v>
      </c>
      <c r="F35" s="426"/>
      <c r="G35" s="426"/>
      <c r="H35" s="426"/>
      <c r="I35" s="426"/>
      <c r="J35" s="426"/>
      <c r="K35" s="426"/>
    </row>
    <row r="36" spans="1:11" s="428" customFormat="1" ht="18.75" x14ac:dyDescent="0.3">
      <c r="A36" s="426" t="s">
        <v>214</v>
      </c>
      <c r="B36" s="426" t="s">
        <v>651</v>
      </c>
      <c r="D36" s="426" t="s">
        <v>521</v>
      </c>
      <c r="E36" s="426" t="s">
        <v>628</v>
      </c>
      <c r="F36" s="426"/>
      <c r="G36" s="426"/>
      <c r="H36" s="426"/>
      <c r="I36" s="426"/>
      <c r="J36" s="426"/>
      <c r="K36" s="426"/>
    </row>
    <row r="37" spans="1:11" s="428" customFormat="1" ht="18.75" x14ac:dyDescent="0.3">
      <c r="A37" s="426" t="s">
        <v>216</v>
      </c>
      <c r="B37" s="426" t="s">
        <v>652</v>
      </c>
      <c r="D37" s="426"/>
      <c r="E37" s="426" t="s">
        <v>646</v>
      </c>
      <c r="F37" s="426"/>
      <c r="G37" s="426"/>
      <c r="H37" s="426"/>
      <c r="I37" s="426"/>
      <c r="J37" s="426"/>
      <c r="K37" s="426"/>
    </row>
    <row r="38" spans="1:11" s="428" customFormat="1" ht="18.75" x14ac:dyDescent="0.3">
      <c r="B38" s="426" t="s">
        <v>216</v>
      </c>
      <c r="D38" s="426" t="s">
        <v>653</v>
      </c>
      <c r="E38" s="426"/>
      <c r="F38" s="426"/>
      <c r="G38" s="426"/>
      <c r="H38" s="426"/>
      <c r="I38" s="426"/>
      <c r="J38" s="426"/>
      <c r="K38" s="426"/>
    </row>
    <row r="39" spans="1:11" s="428" customFormat="1" ht="18.75" x14ac:dyDescent="0.3">
      <c r="A39" s="427" t="s">
        <v>654</v>
      </c>
      <c r="B39" s="426" t="s">
        <v>655</v>
      </c>
      <c r="D39" s="426" t="s">
        <v>656</v>
      </c>
      <c r="E39" s="427" t="s">
        <v>657</v>
      </c>
      <c r="F39" s="426"/>
      <c r="G39" s="426"/>
      <c r="H39" s="426"/>
      <c r="I39" s="426"/>
      <c r="J39" s="426"/>
      <c r="K39" s="426"/>
    </row>
    <row r="40" spans="1:11" s="428" customFormat="1" ht="18.75" x14ac:dyDescent="0.3">
      <c r="A40" s="426" t="s">
        <v>658</v>
      </c>
      <c r="B40" s="426" t="s">
        <v>659</v>
      </c>
      <c r="D40" s="426"/>
      <c r="E40" s="426" t="s">
        <v>660</v>
      </c>
      <c r="F40" s="426"/>
      <c r="G40" s="426"/>
      <c r="H40" s="426"/>
      <c r="I40" s="426"/>
      <c r="J40" s="426"/>
      <c r="K40" s="426"/>
    </row>
    <row r="41" spans="1:11" s="428" customFormat="1" ht="18.75" x14ac:dyDescent="0.3">
      <c r="A41" s="426" t="s">
        <v>661</v>
      </c>
      <c r="B41" s="426" t="s">
        <v>662</v>
      </c>
      <c r="D41" s="426" t="s">
        <v>663</v>
      </c>
      <c r="E41" s="426" t="s">
        <v>664</v>
      </c>
      <c r="F41" s="426"/>
      <c r="G41" s="426"/>
      <c r="H41" s="426"/>
      <c r="I41" s="426"/>
      <c r="J41" s="426"/>
      <c r="K41" s="426"/>
    </row>
    <row r="42" spans="1:11" s="428" customFormat="1" ht="18.75" x14ac:dyDescent="0.3">
      <c r="A42" s="426" t="s">
        <v>665</v>
      </c>
      <c r="B42" s="426" t="s">
        <v>521</v>
      </c>
      <c r="D42" s="426" t="s">
        <v>666</v>
      </c>
      <c r="E42" s="426" t="s">
        <v>667</v>
      </c>
      <c r="F42" s="426"/>
      <c r="G42" s="426"/>
      <c r="H42" s="426"/>
      <c r="I42" s="426"/>
      <c r="J42" s="426"/>
      <c r="K42" s="426"/>
    </row>
    <row r="43" spans="1:11" s="428" customFormat="1" ht="18.75" x14ac:dyDescent="0.3">
      <c r="A43" s="426" t="s">
        <v>668</v>
      </c>
      <c r="B43" s="427" t="s">
        <v>669</v>
      </c>
      <c r="D43" s="426" t="s">
        <v>670</v>
      </c>
      <c r="E43" s="426" t="s">
        <v>646</v>
      </c>
      <c r="F43" s="426"/>
      <c r="G43" s="426"/>
      <c r="H43" s="426"/>
      <c r="I43" s="426"/>
      <c r="J43" s="426"/>
      <c r="K43" s="426"/>
    </row>
    <row r="44" spans="1:11" s="428" customFormat="1" ht="18.75" x14ac:dyDescent="0.3">
      <c r="A44" s="426" t="s">
        <v>671</v>
      </c>
      <c r="B44" s="426" t="s">
        <v>672</v>
      </c>
      <c r="D44" s="426"/>
      <c r="E44" s="426"/>
      <c r="F44" s="426"/>
      <c r="G44" s="426"/>
      <c r="H44" s="426"/>
      <c r="I44" s="426"/>
      <c r="J44" s="426"/>
      <c r="K44" s="426"/>
    </row>
    <row r="45" spans="1:11" s="428" customFormat="1" ht="18.75" x14ac:dyDescent="0.3">
      <c r="B45" s="426" t="s">
        <v>673</v>
      </c>
      <c r="D45" s="426"/>
      <c r="E45" s="427" t="s">
        <v>674</v>
      </c>
      <c r="F45" s="426"/>
      <c r="G45" s="426"/>
      <c r="H45" s="426"/>
      <c r="I45" s="426"/>
      <c r="J45" s="426"/>
      <c r="K45" s="426"/>
    </row>
    <row r="46" spans="1:11" s="428" customFormat="1" ht="18.75" x14ac:dyDescent="0.3">
      <c r="A46" s="427" t="s">
        <v>675</v>
      </c>
      <c r="B46" s="426" t="s">
        <v>676</v>
      </c>
      <c r="D46" s="426"/>
      <c r="E46" s="426" t="s">
        <v>677</v>
      </c>
      <c r="F46" s="426"/>
      <c r="G46" s="426"/>
      <c r="H46" s="426"/>
      <c r="I46" s="426"/>
      <c r="J46" s="426"/>
      <c r="K46" s="426"/>
    </row>
    <row r="47" spans="1:11" s="428" customFormat="1" ht="18.75" x14ac:dyDescent="0.3">
      <c r="A47" s="426" t="s">
        <v>678</v>
      </c>
      <c r="B47" s="426" t="s">
        <v>679</v>
      </c>
      <c r="D47" s="426"/>
      <c r="E47" s="426" t="s">
        <v>680</v>
      </c>
      <c r="F47" s="426"/>
      <c r="G47" s="426"/>
      <c r="H47" s="426"/>
      <c r="I47" s="426"/>
      <c r="J47" s="426"/>
      <c r="K47" s="426"/>
    </row>
    <row r="48" spans="1:11" s="428" customFormat="1" ht="18.75" x14ac:dyDescent="0.3">
      <c r="A48" s="426" t="s">
        <v>681</v>
      </c>
    </row>
    <row r="49" spans="1:1" s="428" customFormat="1" ht="18" x14ac:dyDescent="0.25"/>
    <row r="50" spans="1:1" s="428" customFormat="1" ht="18.75" x14ac:dyDescent="0.3">
      <c r="A50" s="427" t="s">
        <v>432</v>
      </c>
    </row>
    <row r="51" spans="1:1" s="428" customFormat="1" ht="18.75" x14ac:dyDescent="0.3">
      <c r="A51" s="426" t="s">
        <v>682</v>
      </c>
    </row>
    <row r="52" spans="1:1" s="428" customFormat="1" ht="18.75" x14ac:dyDescent="0.3">
      <c r="A52" s="426" t="s">
        <v>683</v>
      </c>
    </row>
    <row r="53" spans="1:1" s="428" customFormat="1" ht="18.75" x14ac:dyDescent="0.3">
      <c r="A53" s="426" t="s">
        <v>582</v>
      </c>
    </row>
    <row r="54" spans="1:1" s="428" customFormat="1" ht="18.75" x14ac:dyDescent="0.3">
      <c r="A54" s="426" t="s">
        <v>587</v>
      </c>
    </row>
    <row r="55" spans="1:1" s="428" customFormat="1" ht="18" x14ac:dyDescent="0.25"/>
    <row r="56" spans="1:1" s="428" customFormat="1" ht="18" x14ac:dyDescent="0.25"/>
    <row r="57" spans="1:1" s="428" customFormat="1" ht="18" x14ac:dyDescent="0.25"/>
    <row r="58" spans="1:1" s="428" customFormat="1" ht="18" x14ac:dyDescent="0.25"/>
    <row r="59" spans="1:1" s="428" customFormat="1" ht="18" x14ac:dyDescent="0.25"/>
    <row r="60" spans="1:1" s="428" customFormat="1" ht="18" x14ac:dyDescent="0.25"/>
    <row r="61" spans="1:1" s="428" customFormat="1" ht="18" x14ac:dyDescent="0.25"/>
    <row r="62" spans="1:1" s="428" customFormat="1" ht="18" x14ac:dyDescent="0.25"/>
    <row r="63" spans="1:1" s="428" customFormat="1" ht="18" x14ac:dyDescent="0.25"/>
    <row r="64" spans="1:1" s="428" customFormat="1" ht="18" x14ac:dyDescent="0.25"/>
    <row r="65" s="428" customFormat="1" ht="18" x14ac:dyDescent="0.25"/>
    <row r="66" s="428" customFormat="1" ht="18" x14ac:dyDescent="0.25"/>
    <row r="67" s="428" customFormat="1" ht="18" x14ac:dyDescent="0.25"/>
    <row r="68" s="428" customFormat="1" ht="18" x14ac:dyDescent="0.25"/>
    <row r="69" s="428" customFormat="1" ht="18" x14ac:dyDescent="0.25"/>
    <row r="70" s="428" customFormat="1" ht="18" x14ac:dyDescent="0.25"/>
    <row r="71" s="428" customFormat="1" ht="18" x14ac:dyDescent="0.25"/>
    <row r="72" s="428" customFormat="1" ht="18" x14ac:dyDescent="0.25"/>
    <row r="73" s="428" customFormat="1" ht="18" x14ac:dyDescent="0.25"/>
    <row r="74" s="428" customFormat="1" ht="18" x14ac:dyDescent="0.25"/>
    <row r="75" s="428" customFormat="1" ht="18" x14ac:dyDescent="0.25"/>
    <row r="76" s="428" customFormat="1" ht="18" x14ac:dyDescent="0.25"/>
    <row r="77" s="428" customFormat="1" ht="18" x14ac:dyDescent="0.25"/>
    <row r="78" s="428" customFormat="1" ht="18" x14ac:dyDescent="0.25"/>
    <row r="79" s="428" customFormat="1" ht="18" x14ac:dyDescent="0.25"/>
    <row r="80" s="428" customFormat="1" ht="18" x14ac:dyDescent="0.25"/>
    <row r="81" s="428" customFormat="1" ht="18" x14ac:dyDescent="0.25"/>
    <row r="82" s="428" customFormat="1" ht="18" x14ac:dyDescent="0.25"/>
    <row r="83" s="428" customFormat="1" ht="18" x14ac:dyDescent="0.25"/>
    <row r="84" s="428" customFormat="1" ht="18" x14ac:dyDescent="0.25"/>
    <row r="85" s="428" customFormat="1" ht="18" x14ac:dyDescent="0.25"/>
    <row r="86" s="428" customFormat="1" ht="18" x14ac:dyDescent="0.25"/>
    <row r="87" s="428" customFormat="1" ht="18" x14ac:dyDescent="0.25"/>
    <row r="88" s="428" customFormat="1" ht="18" x14ac:dyDescent="0.25"/>
    <row r="89" s="428" customFormat="1" ht="18" x14ac:dyDescent="0.25"/>
    <row r="90" s="428" customFormat="1" ht="18" x14ac:dyDescent="0.25"/>
    <row r="91" s="428" customFormat="1" ht="18" x14ac:dyDescent="0.25"/>
    <row r="92" s="428" customFormat="1" ht="18" x14ac:dyDescent="0.25"/>
    <row r="93" s="428" customFormat="1" ht="18" x14ac:dyDescent="0.25"/>
    <row r="94" s="428" customFormat="1" ht="18" x14ac:dyDescent="0.25"/>
    <row r="95" s="428" customFormat="1" ht="18" x14ac:dyDescent="0.25"/>
    <row r="96" s="428" customFormat="1" ht="18" x14ac:dyDescent="0.25"/>
    <row r="97" s="428" customFormat="1" ht="18" x14ac:dyDescent="0.25"/>
    <row r="98" s="428" customFormat="1" ht="18" x14ac:dyDescent="0.25"/>
    <row r="99" s="428" customFormat="1" ht="18" x14ac:dyDescent="0.25"/>
    <row r="100" s="428" customFormat="1" ht="18" x14ac:dyDescent="0.25"/>
    <row r="101" s="428" customFormat="1" ht="18" x14ac:dyDescent="0.25"/>
    <row r="102" s="428" customFormat="1" ht="18" x14ac:dyDescent="0.25"/>
    <row r="103" s="428" customFormat="1" ht="18" x14ac:dyDescent="0.25"/>
    <row r="104" s="428" customFormat="1" ht="18" x14ac:dyDescent="0.25"/>
    <row r="105" s="428" customFormat="1" ht="18" x14ac:dyDescent="0.25"/>
    <row r="106" s="428" customFormat="1" ht="18" x14ac:dyDescent="0.25"/>
    <row r="107" s="428" customFormat="1" ht="18" x14ac:dyDescent="0.25"/>
    <row r="108" s="428" customFormat="1" ht="18" x14ac:dyDescent="0.25"/>
    <row r="109" s="428" customFormat="1" ht="18" x14ac:dyDescent="0.25"/>
    <row r="110" s="428" customFormat="1" ht="18" x14ac:dyDescent="0.25"/>
    <row r="111" s="428" customFormat="1" ht="18" x14ac:dyDescent="0.25"/>
    <row r="112" s="428" customFormat="1" ht="18" x14ac:dyDescent="0.25"/>
    <row r="113" s="428" customFormat="1" ht="18" x14ac:dyDescent="0.25"/>
    <row r="114" s="428" customFormat="1" ht="18" x14ac:dyDescent="0.25"/>
    <row r="115" s="428" customFormat="1" ht="18" x14ac:dyDescent="0.25"/>
    <row r="116" s="428" customFormat="1" ht="18" x14ac:dyDescent="0.25"/>
    <row r="117" s="428" customFormat="1" ht="18" x14ac:dyDescent="0.25"/>
    <row r="118" s="428" customFormat="1" ht="18" x14ac:dyDescent="0.25"/>
    <row r="119" s="428" customFormat="1" ht="18" x14ac:dyDescent="0.25"/>
    <row r="120" s="428" customFormat="1" ht="18" x14ac:dyDescent="0.25"/>
    <row r="121" s="428" customFormat="1" ht="18" x14ac:dyDescent="0.25"/>
    <row r="122" s="428" customFormat="1" ht="18" x14ac:dyDescent="0.25"/>
    <row r="123" s="428" customFormat="1" ht="18" x14ac:dyDescent="0.25"/>
    <row r="124" s="428" customFormat="1" ht="18" x14ac:dyDescent="0.25"/>
    <row r="125" s="428" customFormat="1" ht="18" x14ac:dyDescent="0.25"/>
    <row r="126" s="428" customFormat="1" ht="18" x14ac:dyDescent="0.25"/>
    <row r="127" s="428" customFormat="1" ht="18" x14ac:dyDescent="0.25"/>
    <row r="128" s="428" customFormat="1" ht="18" x14ac:dyDescent="0.25"/>
    <row r="129" s="428" customFormat="1" ht="18" x14ac:dyDescent="0.25"/>
    <row r="130" s="428" customFormat="1" ht="18" x14ac:dyDescent="0.25"/>
    <row r="131" s="428" customFormat="1" ht="18" x14ac:dyDescent="0.25"/>
    <row r="132" s="428" customFormat="1" ht="18" x14ac:dyDescent="0.25"/>
    <row r="133" s="428" customFormat="1" ht="18" x14ac:dyDescent="0.25"/>
    <row r="134" s="428" customFormat="1" ht="18" x14ac:dyDescent="0.25"/>
    <row r="135" s="428" customFormat="1" ht="18" x14ac:dyDescent="0.25"/>
    <row r="136" s="428" customFormat="1" ht="18" x14ac:dyDescent="0.25"/>
    <row r="137" s="428" customFormat="1" ht="18" x14ac:dyDescent="0.25"/>
    <row r="138" s="428" customFormat="1" ht="18" x14ac:dyDescent="0.25"/>
    <row r="139" s="428" customFormat="1" ht="18" x14ac:dyDescent="0.25"/>
    <row r="140" s="428" customFormat="1" ht="18" x14ac:dyDescent="0.25"/>
    <row r="141" s="428" customFormat="1" ht="18" x14ac:dyDescent="0.25"/>
    <row r="142" s="428" customFormat="1" ht="18" x14ac:dyDescent="0.25"/>
    <row r="143" s="428" customFormat="1" ht="18" x14ac:dyDescent="0.25"/>
    <row r="144" s="428" customFormat="1" ht="18" x14ac:dyDescent="0.25"/>
    <row r="145" s="428" customFormat="1" ht="18" x14ac:dyDescent="0.25"/>
    <row r="146" s="428" customFormat="1" ht="18" x14ac:dyDescent="0.25"/>
    <row r="147" s="428" customFormat="1" ht="18" x14ac:dyDescent="0.25"/>
    <row r="148" s="428" customFormat="1" ht="18" x14ac:dyDescent="0.25"/>
    <row r="149" s="428" customFormat="1" ht="18" x14ac:dyDescent="0.25"/>
    <row r="150" s="428" customFormat="1" ht="18" x14ac:dyDescent="0.25"/>
    <row r="151" s="428" customFormat="1" ht="18" x14ac:dyDescent="0.25"/>
    <row r="152" s="428" customFormat="1" ht="18" x14ac:dyDescent="0.25"/>
    <row r="153" s="428" customFormat="1" ht="18" x14ac:dyDescent="0.25"/>
    <row r="154" s="428" customFormat="1" ht="18" x14ac:dyDescent="0.25"/>
    <row r="155" s="428" customFormat="1" ht="18" x14ac:dyDescent="0.25"/>
    <row r="156" s="428" customFormat="1" ht="18" x14ac:dyDescent="0.25"/>
    <row r="157" s="428" customFormat="1" ht="18" x14ac:dyDescent="0.25"/>
    <row r="158" s="428" customFormat="1" ht="18" x14ac:dyDescent="0.25"/>
    <row r="159" s="428" customFormat="1" ht="18" x14ac:dyDescent="0.25"/>
    <row r="160" s="428" customFormat="1" ht="18" x14ac:dyDescent="0.25"/>
    <row r="161" s="428" customFormat="1" ht="18" x14ac:dyDescent="0.25"/>
    <row r="162" s="428" customFormat="1" ht="18" x14ac:dyDescent="0.25"/>
    <row r="163" s="428" customFormat="1" ht="18" x14ac:dyDescent="0.25"/>
    <row r="164" s="428" customFormat="1" ht="18" x14ac:dyDescent="0.25"/>
    <row r="165" s="428" customFormat="1" ht="18" x14ac:dyDescent="0.25"/>
    <row r="166" s="428" customFormat="1" ht="18" x14ac:dyDescent="0.25"/>
    <row r="167" s="428" customFormat="1" ht="18" x14ac:dyDescent="0.25"/>
    <row r="168" s="428" customFormat="1" ht="18" x14ac:dyDescent="0.25"/>
    <row r="169" s="428" customFormat="1" ht="18" x14ac:dyDescent="0.25"/>
    <row r="170" s="428" customFormat="1" ht="18" x14ac:dyDescent="0.25"/>
    <row r="171" s="428" customFormat="1" ht="18" x14ac:dyDescent="0.25"/>
    <row r="172" s="428" customFormat="1" ht="18" x14ac:dyDescent="0.25"/>
    <row r="173" s="428" customFormat="1" ht="18" x14ac:dyDescent="0.25"/>
    <row r="174" s="428" customFormat="1" ht="18" x14ac:dyDescent="0.25"/>
    <row r="175" s="428" customFormat="1" ht="18" x14ac:dyDescent="0.25"/>
    <row r="176" s="428" customFormat="1" ht="18" x14ac:dyDescent="0.25"/>
    <row r="177" s="428" customFormat="1" ht="18" x14ac:dyDescent="0.25"/>
  </sheetData>
  <sheetProtection algorithmName="SHA-512" hashValue="/HeO2LsPIYQHqESToFVsCYye2D2XYJio40EB1OGwccE54PQYQwAY5avIAr7UcNbnxPTsjfojLvFJA+5VRjzRYA==" saltValue="0FBVS+gYO6LYv4sRBhfj4w=="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9586C-3039-4C2E-8C35-3A56762B3DA1}">
  <sheetPr codeName="Sheet18">
    <tabColor theme="9" tint="-0.499984740745262"/>
  </sheetPr>
  <dimension ref="B2:D29"/>
  <sheetViews>
    <sheetView workbookViewId="0">
      <selection activeCell="C9" sqref="C9"/>
    </sheetView>
  </sheetViews>
  <sheetFormatPr defaultRowHeight="12" x14ac:dyDescent="0.2"/>
  <cols>
    <col min="2" max="2" width="21.42578125" customWidth="1"/>
    <col min="3" max="3" width="10.7109375" bestFit="1" customWidth="1"/>
  </cols>
  <sheetData>
    <row r="2" spans="2:4" x14ac:dyDescent="0.2">
      <c r="C2" t="s">
        <v>119</v>
      </c>
    </row>
    <row r="3" spans="2:4" x14ac:dyDescent="0.2">
      <c r="B3" s="48" t="s">
        <v>11</v>
      </c>
      <c r="C3" s="47" t="s">
        <v>120</v>
      </c>
    </row>
    <row r="4" spans="2:4" x14ac:dyDescent="0.2">
      <c r="B4" s="48" t="s">
        <v>13</v>
      </c>
      <c r="C4" s="47">
        <f xml:space="preserve"> 1 - (COUNTIF('2. Company Information'!C5:C12,"")+COUNTIF('2. Company Information'!C14:C19,"")+COUNTIF('2. Company Information'!C21:C26,""))/20</f>
        <v>0</v>
      </c>
      <c r="D4" s="46"/>
    </row>
    <row r="5" spans="2:4" x14ac:dyDescent="0.2">
      <c r="B5" s="48" t="s">
        <v>15</v>
      </c>
      <c r="C5" s="47"/>
    </row>
    <row r="6" spans="2:4" x14ac:dyDescent="0.2">
      <c r="B6" s="48" t="s">
        <v>121</v>
      </c>
      <c r="C6" s="47">
        <f>IF('3. Project Information'!C8="PPA / ESA with Transfer Option", 1 - (COUNTIF('3. Project Information'!C4:C12,""))/9, 1 - (COUNTIF('3. Project Information'!C4:C9,"")+COUNTIF('3. Project Information'!C11:C12,""))/8)</f>
        <v>0</v>
      </c>
    </row>
    <row r="7" spans="2:4" x14ac:dyDescent="0.2">
      <c r="B7" s="48" t="s">
        <v>122</v>
      </c>
      <c r="C7" s="47">
        <f>1-(COUNTIF('3. Project Information'!C15:C22,""))/8</f>
        <v>0</v>
      </c>
    </row>
    <row r="8" spans="2:4" x14ac:dyDescent="0.2">
      <c r="B8" s="48" t="s">
        <v>123</v>
      </c>
      <c r="C8" s="47">
        <f>IF('3. Project Information'!C8="PPA / ESA with Transfer Option", 1-(COUNTIF('3. Project Information'!C28:C36,"")+COUNTIF('3. Project Information'!C40,"")-2)/6, 1-(COUNTIF('3. Project Information'!C28:C36,"")+COUNTIF('3. Project Information'!C40,"")-3)/5)</f>
        <v>-0.39999999999999991</v>
      </c>
    </row>
    <row r="9" spans="2:4" x14ac:dyDescent="0.2">
      <c r="B9" s="48" t="s">
        <v>124</v>
      </c>
      <c r="C9" s="47"/>
    </row>
    <row r="10" spans="2:4" x14ac:dyDescent="0.2">
      <c r="B10" s="48" t="s">
        <v>125</v>
      </c>
      <c r="C10" s="49" t="str">
        <f>IF(COUNTBLANK('3. Project Information'!F4:F23)=0,SUM('3. Project Information'!F4:F23),"")</f>
        <v/>
      </c>
    </row>
    <row r="11" spans="2:4" x14ac:dyDescent="0.2">
      <c r="B11" s="48" t="s">
        <v>17</v>
      </c>
      <c r="C11" s="47"/>
    </row>
    <row r="12" spans="2:4" x14ac:dyDescent="0.2">
      <c r="B12" s="48" t="s">
        <v>19</v>
      </c>
      <c r="C12" s="47"/>
    </row>
    <row r="13" spans="2:4" x14ac:dyDescent="0.2">
      <c r="B13" s="48" t="s">
        <v>21</v>
      </c>
      <c r="C13" s="47"/>
    </row>
    <row r="14" spans="2:4" x14ac:dyDescent="0.2">
      <c r="B14" s="48" t="s">
        <v>23</v>
      </c>
      <c r="C14" s="47"/>
    </row>
    <row r="15" spans="2:4" x14ac:dyDescent="0.2">
      <c r="B15" s="48" t="s">
        <v>25</v>
      </c>
      <c r="C15" s="47"/>
    </row>
    <row r="16" spans="2:4" x14ac:dyDescent="0.2">
      <c r="B16" s="48" t="s">
        <v>27</v>
      </c>
      <c r="C16" s="47"/>
    </row>
    <row r="17" spans="2:3" x14ac:dyDescent="0.2">
      <c r="B17" s="48" t="s">
        <v>29</v>
      </c>
      <c r="C17" s="47"/>
    </row>
    <row r="18" spans="2:3" x14ac:dyDescent="0.2">
      <c r="B18" s="48" t="s">
        <v>31</v>
      </c>
      <c r="C18" s="47"/>
    </row>
    <row r="19" spans="2:3" x14ac:dyDescent="0.2">
      <c r="B19" s="48" t="s">
        <v>37</v>
      </c>
      <c r="C19" s="47"/>
    </row>
    <row r="20" spans="2:3" x14ac:dyDescent="0.2">
      <c r="C20" s="47"/>
    </row>
    <row r="21" spans="2:3" x14ac:dyDescent="0.2">
      <c r="C21" s="47"/>
    </row>
    <row r="22" spans="2:3" x14ac:dyDescent="0.2">
      <c r="C22" s="47"/>
    </row>
    <row r="23" spans="2:3" x14ac:dyDescent="0.2">
      <c r="C23" s="47"/>
    </row>
    <row r="24" spans="2:3" x14ac:dyDescent="0.2">
      <c r="C24" s="47"/>
    </row>
    <row r="25" spans="2:3" x14ac:dyDescent="0.2">
      <c r="C25" s="47"/>
    </row>
    <row r="26" spans="2:3" x14ac:dyDescent="0.2">
      <c r="C26" s="47"/>
    </row>
    <row r="27" spans="2:3" x14ac:dyDescent="0.2">
      <c r="C27" s="47"/>
    </row>
    <row r="28" spans="2:3" x14ac:dyDescent="0.2">
      <c r="C28" s="47"/>
    </row>
    <row r="29" spans="2:3" x14ac:dyDescent="0.2">
      <c r="C29" s="4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0E8FE-BCA5-F14D-A986-D94869171244}">
  <sheetPr codeName="Sheet1">
    <tabColor theme="3"/>
    <pageSetUpPr fitToPage="1"/>
  </sheetPr>
  <dimension ref="A1:D68"/>
  <sheetViews>
    <sheetView showGridLines="0" zoomScaleNormal="100" workbookViewId="0">
      <selection activeCell="R1" sqref="R1"/>
    </sheetView>
  </sheetViews>
  <sheetFormatPr defaultColWidth="12" defaultRowHeight="12" x14ac:dyDescent="0.2"/>
  <cols>
    <col min="2" max="2" width="55.140625" customWidth="1"/>
    <col min="3" max="3" width="67.85546875" bestFit="1" customWidth="1"/>
  </cols>
  <sheetData>
    <row r="1" spans="1:4" s="455" customFormat="1" ht="29.25" thickBot="1" x14ac:dyDescent="0.25">
      <c r="A1" s="455" t="s">
        <v>700</v>
      </c>
      <c r="D1" s="456" t="str">
        <f>+'Revision Log'!$B$1</f>
        <v>2026 New Mexico RFP</v>
      </c>
    </row>
    <row r="4" spans="1:4" ht="19.5" thickBot="1" x14ac:dyDescent="0.25">
      <c r="B4" s="457" t="s">
        <v>699</v>
      </c>
      <c r="C4" s="457"/>
      <c r="D4" s="457"/>
    </row>
    <row r="13" spans="1:4" x14ac:dyDescent="0.2">
      <c r="B13" t="s">
        <v>5</v>
      </c>
    </row>
    <row r="14" spans="1:4" x14ac:dyDescent="0.2">
      <c r="B14" t="s">
        <v>6</v>
      </c>
    </row>
    <row r="15" spans="1:4" x14ac:dyDescent="0.2">
      <c r="B15" t="s">
        <v>7</v>
      </c>
    </row>
    <row r="17" spans="2:4" x14ac:dyDescent="0.2">
      <c r="B17" s="458">
        <v>46160</v>
      </c>
    </row>
    <row r="20" spans="2:4" ht="18.75" x14ac:dyDescent="0.2">
      <c r="B20" s="457" t="s">
        <v>8</v>
      </c>
      <c r="C20" s="457"/>
      <c r="D20" s="457"/>
    </row>
    <row r="24" spans="2:4" ht="18.75" x14ac:dyDescent="0.2">
      <c r="B24" s="457" t="s">
        <v>9</v>
      </c>
      <c r="C24" s="457"/>
      <c r="D24" s="457"/>
    </row>
    <row r="26" spans="2:4" ht="12.75" x14ac:dyDescent="0.2">
      <c r="B26" s="78" t="s">
        <v>10</v>
      </c>
      <c r="C26" s="78" t="s">
        <v>4</v>
      </c>
    </row>
    <row r="27" spans="2:4" x14ac:dyDescent="0.2">
      <c r="B27" s="459" t="s">
        <v>11</v>
      </c>
      <c r="C27" s="459" t="s">
        <v>12</v>
      </c>
    </row>
    <row r="28" spans="2:4" x14ac:dyDescent="0.2">
      <c r="B28" s="459" t="s">
        <v>13</v>
      </c>
      <c r="C28" s="459" t="s">
        <v>14</v>
      </c>
    </row>
    <row r="29" spans="2:4" x14ac:dyDescent="0.2">
      <c r="B29" s="459" t="s">
        <v>15</v>
      </c>
      <c r="C29" s="459" t="s">
        <v>16</v>
      </c>
    </row>
    <row r="30" spans="2:4" x14ac:dyDescent="0.2">
      <c r="B30" s="459" t="s">
        <v>17</v>
      </c>
      <c r="C30" s="459" t="s">
        <v>18</v>
      </c>
    </row>
    <row r="31" spans="2:4" x14ac:dyDescent="0.2">
      <c r="B31" s="459" t="s">
        <v>19</v>
      </c>
      <c r="C31" s="459" t="s">
        <v>20</v>
      </c>
    </row>
    <row r="32" spans="2:4" x14ac:dyDescent="0.2">
      <c r="B32" s="459" t="s">
        <v>21</v>
      </c>
      <c r="C32" s="459" t="s">
        <v>22</v>
      </c>
    </row>
    <row r="33" spans="2:4" x14ac:dyDescent="0.2">
      <c r="B33" s="459" t="s">
        <v>23</v>
      </c>
      <c r="C33" s="459" t="s">
        <v>24</v>
      </c>
    </row>
    <row r="34" spans="2:4" x14ac:dyDescent="0.2">
      <c r="B34" s="459" t="s">
        <v>25</v>
      </c>
      <c r="C34" s="459" t="s">
        <v>26</v>
      </c>
    </row>
    <row r="35" spans="2:4" x14ac:dyDescent="0.2">
      <c r="B35" s="459" t="s">
        <v>27</v>
      </c>
      <c r="C35" s="459" t="s">
        <v>28</v>
      </c>
    </row>
    <row r="36" spans="2:4" x14ac:dyDescent="0.2">
      <c r="B36" s="459" t="s">
        <v>29</v>
      </c>
      <c r="C36" s="459" t="s">
        <v>30</v>
      </c>
    </row>
    <row r="37" spans="2:4" x14ac:dyDescent="0.2">
      <c r="B37" s="459" t="s">
        <v>31</v>
      </c>
      <c r="C37" s="459" t="s">
        <v>32</v>
      </c>
    </row>
    <row r="38" spans="2:4" x14ac:dyDescent="0.2">
      <c r="B38" s="459" t="s">
        <v>33</v>
      </c>
      <c r="C38" s="459" t="s">
        <v>34</v>
      </c>
    </row>
    <row r="39" spans="2:4" x14ac:dyDescent="0.2">
      <c r="B39" s="459" t="s">
        <v>35</v>
      </c>
      <c r="C39" s="459" t="s">
        <v>36</v>
      </c>
    </row>
    <row r="40" spans="2:4" x14ac:dyDescent="0.2">
      <c r="B40" s="459" t="s">
        <v>37</v>
      </c>
      <c r="C40" s="459" t="s">
        <v>38</v>
      </c>
    </row>
    <row r="42" spans="2:4" ht="19.5" thickBot="1" x14ac:dyDescent="0.25">
      <c r="B42" s="457" t="s">
        <v>39</v>
      </c>
      <c r="C42" s="457"/>
      <c r="D42" s="457"/>
    </row>
    <row r="44" spans="2:4" x14ac:dyDescent="0.2">
      <c r="B44" s="460" t="s">
        <v>40</v>
      </c>
    </row>
    <row r="46" spans="2:4" x14ac:dyDescent="0.2">
      <c r="B46" s="461" t="s">
        <v>41</v>
      </c>
    </row>
    <row r="47" spans="2:4" x14ac:dyDescent="0.2">
      <c r="B47" s="462" t="s">
        <v>42</v>
      </c>
    </row>
    <row r="48" spans="2:4" x14ac:dyDescent="0.2">
      <c r="B48" s="463" t="s">
        <v>43</v>
      </c>
    </row>
    <row r="49" spans="2:2" x14ac:dyDescent="0.2">
      <c r="B49" s="464" t="s">
        <v>44</v>
      </c>
    </row>
    <row r="50" spans="2:2" x14ac:dyDescent="0.2">
      <c r="B50" s="465" t="s">
        <v>45</v>
      </c>
    </row>
    <row r="52" spans="2:2" ht="12.75" x14ac:dyDescent="0.2">
      <c r="B52" s="79" t="s">
        <v>46</v>
      </c>
    </row>
    <row r="53" spans="2:2" x14ac:dyDescent="0.2">
      <c r="B53" s="466" t="s">
        <v>47</v>
      </c>
    </row>
    <row r="54" spans="2:2" x14ac:dyDescent="0.2">
      <c r="B54" s="467" t="s">
        <v>48</v>
      </c>
    </row>
    <row r="56" spans="2:2" ht="19.5" thickBot="1" x14ac:dyDescent="0.25">
      <c r="B56" s="457" t="s">
        <v>49</v>
      </c>
    </row>
    <row r="58" spans="2:2" x14ac:dyDescent="0.2">
      <c r="B58" s="460" t="s">
        <v>50</v>
      </c>
    </row>
    <row r="60" spans="2:2" x14ac:dyDescent="0.2">
      <c r="B60" s="461" t="s">
        <v>51</v>
      </c>
    </row>
    <row r="61" spans="2:2" x14ac:dyDescent="0.2">
      <c r="B61" s="468" t="s">
        <v>52</v>
      </c>
    </row>
    <row r="62" spans="2:2" x14ac:dyDescent="0.2">
      <c r="B62" s="469" t="s">
        <v>53</v>
      </c>
    </row>
    <row r="63" spans="2:2" x14ac:dyDescent="0.2">
      <c r="B63" s="470" t="s">
        <v>54</v>
      </c>
    </row>
    <row r="64" spans="2:2" x14ac:dyDescent="0.2">
      <c r="B64" s="471" t="s">
        <v>55</v>
      </c>
    </row>
    <row r="66" spans="2:4" ht="12.75" x14ac:dyDescent="0.2">
      <c r="B66" s="472"/>
    </row>
    <row r="67" spans="2:4" ht="19.5" thickBot="1" x14ac:dyDescent="0.25">
      <c r="B67" s="457"/>
      <c r="C67" s="457"/>
      <c r="D67" s="457"/>
    </row>
    <row r="68" spans="2:4" x14ac:dyDescent="0.2">
      <c r="B68" s="473"/>
    </row>
  </sheetData>
  <sheetProtection algorithmName="SHA-512" hashValue="MfSFjAz8lOYLFpQ4km3gg4A6Up52EtEP/wxv+M21583ESC9QbrghSnCtujfFsdW9oIMjjUTuNTzoh9pVNm4KEA==" saltValue="/M9qSReFwPVVhoj8zrqSWg==" spinCount="100000" sheet="1" objects="1" scenarios="1" selectLockedCells="1"/>
  <printOptions horizontalCentered="1"/>
  <pageMargins left="0.5" right="0.5" top="0.75" bottom="0.5" header="0.3" footer="0.3"/>
  <pageSetup scale="7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310F2-FB7A-481A-A43A-3269574A3720}">
  <sheetPr codeName="Sheet2">
    <tabColor theme="9" tint="-0.499984740745262"/>
    <pageSetUpPr fitToPage="1"/>
  </sheetPr>
  <dimension ref="B1:D31"/>
  <sheetViews>
    <sheetView zoomScale="90" zoomScaleNormal="90" workbookViewId="0">
      <selection activeCell="D4" sqref="D4"/>
    </sheetView>
  </sheetViews>
  <sheetFormatPr defaultColWidth="9.140625" defaultRowHeight="12" x14ac:dyDescent="0.2"/>
  <cols>
    <col min="1" max="1" width="9.140625" style="80"/>
    <col min="2" max="2" width="78.140625" style="80" bestFit="1" customWidth="1"/>
    <col min="3" max="3" width="42.5703125" style="81" customWidth="1"/>
    <col min="4" max="4" width="25.7109375" style="81" customWidth="1"/>
    <col min="5" max="16384" width="9.140625" style="80"/>
  </cols>
  <sheetData>
    <row r="1" spans="2:4" s="92" customFormat="1" ht="24.75" thickBot="1" x14ac:dyDescent="0.3">
      <c r="B1" s="1" t="s">
        <v>726</v>
      </c>
      <c r="C1" s="93"/>
      <c r="D1" s="94" t="str">
        <f>+'Revision Log'!$B$1</f>
        <v>2026 New Mexico RFP</v>
      </c>
    </row>
    <row r="3" spans="2:4" ht="20.100000000000001" customHeight="1" x14ac:dyDescent="0.2">
      <c r="B3" s="86" t="s">
        <v>56</v>
      </c>
      <c r="C3" s="87" t="s">
        <v>57</v>
      </c>
      <c r="D3" s="87" t="s">
        <v>58</v>
      </c>
    </row>
    <row r="4" spans="2:4" ht="15.95" customHeight="1" x14ac:dyDescent="0.2">
      <c r="B4" s="88" t="s">
        <v>14</v>
      </c>
      <c r="C4" s="89" t="s">
        <v>13</v>
      </c>
      <c r="D4" s="28"/>
    </row>
    <row r="5" spans="2:4" ht="15.95" customHeight="1" x14ac:dyDescent="0.2">
      <c r="B5" s="88" t="s">
        <v>16</v>
      </c>
      <c r="C5" s="89" t="s">
        <v>15</v>
      </c>
      <c r="D5" s="28"/>
    </row>
    <row r="6" spans="2:4" ht="15.95" customHeight="1" x14ac:dyDescent="0.2">
      <c r="B6" s="88" t="s">
        <v>18</v>
      </c>
      <c r="C6" s="89" t="s">
        <v>17</v>
      </c>
      <c r="D6" s="28"/>
    </row>
    <row r="7" spans="2:4" ht="15.95" customHeight="1" x14ac:dyDescent="0.2">
      <c r="B7" s="88" t="s">
        <v>59</v>
      </c>
      <c r="C7" s="89" t="str">
        <f>IFERROR(INDEX('Input Ranges'!$B$16:$B$20,MATCH('3. Project Information'!$C$27,'Input Ranges'!$A$16:$A$20,0)),"N/A")</f>
        <v>N/A</v>
      </c>
      <c r="D7" s="28"/>
    </row>
    <row r="8" spans="2:4" ht="15.95" customHeight="1" x14ac:dyDescent="0.2">
      <c r="B8" s="88" t="s">
        <v>60</v>
      </c>
      <c r="C8" s="89" t="str">
        <f>IFERROR(INDEX('Input Ranges'!$B$16:$B$20,MATCH('3. Project Information'!$C$44,'Input Ranges'!$A$16:$A$20,0)),"N/A")</f>
        <v>N/A</v>
      </c>
      <c r="D8" s="28"/>
    </row>
    <row r="9" spans="2:4" ht="15.95" customHeight="1" x14ac:dyDescent="0.2">
      <c r="B9" s="88" t="s">
        <v>61</v>
      </c>
      <c r="C9" s="89" t="str">
        <f>IFERROR(INDEX('Input Ranges'!$B$29:$B$31,MATCH('3. Project Information'!$C$8,'Input Ranges'!$A$29:$A$31,0)),"N/A")</f>
        <v>N/A</v>
      </c>
      <c r="D9" s="28"/>
    </row>
    <row r="10" spans="2:4" ht="15.95" customHeight="1" x14ac:dyDescent="0.2">
      <c r="B10" s="88" t="s">
        <v>62</v>
      </c>
      <c r="C10" s="89" t="s">
        <v>33</v>
      </c>
      <c r="D10" s="28"/>
    </row>
    <row r="11" spans="2:4" ht="15.95" customHeight="1" x14ac:dyDescent="0.2">
      <c r="B11" s="90" t="s">
        <v>63</v>
      </c>
      <c r="C11" s="91" t="str">
        <f>IF(OR('3. Project Information'!$C$27="Solar",'3. Project Information'!$C$27="Wind",'3. Project Information'!$C$44="Solar",'3. Project Information'!$C$44="Wind"),"4.5 Generation Profile ","")&amp;IF(OR('3. Project Information'!$C$27="Thermal",'3. Project Information'!$C$44="Thermal"),"4.6 Fuel Supply AND 4.7 Emissions","")</f>
        <v/>
      </c>
      <c r="D11" s="28"/>
    </row>
    <row r="15" spans="2:4" ht="20.100000000000001" customHeight="1" x14ac:dyDescent="0.2">
      <c r="B15" s="86" t="s">
        <v>64</v>
      </c>
      <c r="C15" s="87" t="s">
        <v>65</v>
      </c>
      <c r="D15" s="87" t="s">
        <v>58</v>
      </c>
    </row>
    <row r="16" spans="2:4" ht="15.95" customHeight="1" x14ac:dyDescent="0.2">
      <c r="B16" s="82" t="s">
        <v>66</v>
      </c>
      <c r="C16" s="83" t="s">
        <v>67</v>
      </c>
      <c r="D16" s="28"/>
    </row>
    <row r="17" spans="2:4" ht="15.95" customHeight="1" x14ac:dyDescent="0.2">
      <c r="B17" s="82" t="s">
        <v>68</v>
      </c>
      <c r="C17" s="83" t="s">
        <v>69</v>
      </c>
      <c r="D17" s="28"/>
    </row>
    <row r="18" spans="2:4" ht="15.95" customHeight="1" x14ac:dyDescent="0.2">
      <c r="B18" s="82" t="s">
        <v>70</v>
      </c>
      <c r="C18" s="83" t="s">
        <v>71</v>
      </c>
      <c r="D18" s="28"/>
    </row>
    <row r="19" spans="2:4" ht="15.95" customHeight="1" x14ac:dyDescent="0.2">
      <c r="B19" s="82" t="s">
        <v>72</v>
      </c>
      <c r="C19" s="83" t="s">
        <v>73</v>
      </c>
      <c r="D19" s="28"/>
    </row>
    <row r="20" spans="2:4" ht="15.95" customHeight="1" x14ac:dyDescent="0.2">
      <c r="B20" s="82" t="s">
        <v>74</v>
      </c>
      <c r="C20" s="83" t="s">
        <v>75</v>
      </c>
      <c r="D20" s="28"/>
    </row>
    <row r="21" spans="2:4" ht="15.95" customHeight="1" x14ac:dyDescent="0.2">
      <c r="B21" s="82" t="s">
        <v>76</v>
      </c>
      <c r="C21" s="83" t="s">
        <v>77</v>
      </c>
      <c r="D21" s="28"/>
    </row>
    <row r="22" spans="2:4" ht="15.95" customHeight="1" x14ac:dyDescent="0.2">
      <c r="B22" s="82" t="s">
        <v>78</v>
      </c>
      <c r="C22" s="83" t="s">
        <v>79</v>
      </c>
      <c r="D22" s="28"/>
    </row>
    <row r="23" spans="2:4" ht="15.95" customHeight="1" x14ac:dyDescent="0.2">
      <c r="B23" s="82" t="s">
        <v>80</v>
      </c>
      <c r="C23" s="83" t="s">
        <v>81</v>
      </c>
      <c r="D23" s="28"/>
    </row>
    <row r="24" spans="2:4" ht="15.95" customHeight="1" x14ac:dyDescent="0.2">
      <c r="B24" s="82" t="s">
        <v>82</v>
      </c>
      <c r="C24" s="83" t="s">
        <v>83</v>
      </c>
      <c r="D24" s="28"/>
    </row>
    <row r="25" spans="2:4" ht="15.95" customHeight="1" x14ac:dyDescent="0.2">
      <c r="B25" s="82" t="s">
        <v>84</v>
      </c>
      <c r="C25" s="83" t="s">
        <v>85</v>
      </c>
      <c r="D25" s="28"/>
    </row>
    <row r="26" spans="2:4" ht="15.95" customHeight="1" x14ac:dyDescent="0.2">
      <c r="B26" s="82" t="s">
        <v>86</v>
      </c>
      <c r="C26" s="83" t="s">
        <v>87</v>
      </c>
      <c r="D26" s="28"/>
    </row>
    <row r="27" spans="2:4" ht="15.95" customHeight="1" x14ac:dyDescent="0.2">
      <c r="B27" s="82" t="s">
        <v>88</v>
      </c>
      <c r="C27" s="83" t="s">
        <v>89</v>
      </c>
      <c r="D27" s="28"/>
    </row>
    <row r="28" spans="2:4" ht="15.95" customHeight="1" x14ac:dyDescent="0.2">
      <c r="B28" s="82" t="s">
        <v>90</v>
      </c>
      <c r="C28" s="83" t="s">
        <v>91</v>
      </c>
      <c r="D28" s="28"/>
    </row>
    <row r="29" spans="2:4" ht="15.95" customHeight="1" x14ac:dyDescent="0.2">
      <c r="B29" s="82" t="s">
        <v>92</v>
      </c>
      <c r="C29" s="83" t="s">
        <v>93</v>
      </c>
      <c r="D29" s="28"/>
    </row>
    <row r="30" spans="2:4" ht="15.95" customHeight="1" x14ac:dyDescent="0.2">
      <c r="B30" s="82" t="s">
        <v>94</v>
      </c>
      <c r="C30" s="83" t="s">
        <v>95</v>
      </c>
      <c r="D30" s="28"/>
    </row>
    <row r="31" spans="2:4" ht="15.95" customHeight="1" x14ac:dyDescent="0.2">
      <c r="B31" s="84" t="s">
        <v>96</v>
      </c>
      <c r="C31" s="85" t="s">
        <v>97</v>
      </c>
      <c r="D31" s="28"/>
    </row>
  </sheetData>
  <sheetProtection algorithmName="SHA-512" hashValue="GbK/HSrgkdzBPkntZcnCIrmQPgELBlMiCTSiiH2fZShzzQDMUPGxUpiqdNn9/dST9k/fDxaeKRtgnGthXyouFg==" saltValue="1Th8iA7VkTCnEzxzcS3Y3g==" spinCount="100000" sheet="1" objects="1" scenarios="1" selectLockedCells="1"/>
  <dataValidations count="1">
    <dataValidation type="list" allowBlank="1" showInputMessage="1" showErrorMessage="1" sqref="D4:D11 D16:D31" xr:uid="{070AD499-5815-4A9F-8A69-33E12202030D}">
      <formula1>"Yes,No,NA"</formula1>
    </dataValidation>
  </dataValidations>
  <printOptions horizontalCentered="1"/>
  <pageMargins left="0.5" right="0.5" top="0.75" bottom="0.5" header="0.3" footer="0.3"/>
  <pageSetup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36571-D493-2647-A578-11036B646D04}">
  <sheetPr codeName="Sheet4">
    <tabColor theme="9" tint="-0.499984740745262"/>
    <pageSetUpPr fitToPage="1"/>
  </sheetPr>
  <dimension ref="A1:R150"/>
  <sheetViews>
    <sheetView showGridLines="0" tabSelected="1" zoomScale="85" zoomScaleNormal="85" workbookViewId="0">
      <selection activeCell="C5" sqref="C5"/>
    </sheetView>
  </sheetViews>
  <sheetFormatPr defaultColWidth="11" defaultRowHeight="15" customHeight="1" x14ac:dyDescent="0.25"/>
  <cols>
    <col min="1" max="1" width="5.140625" style="107" customWidth="1"/>
    <col min="2" max="2" width="52.28515625" style="96" customWidth="1"/>
    <col min="3" max="3" width="60.7109375" style="120" customWidth="1"/>
    <col min="4" max="4" width="15.85546875" style="99" customWidth="1"/>
    <col min="5" max="5" width="52.140625" style="99" customWidth="1"/>
    <col min="6" max="6" width="40.140625" style="99" customWidth="1"/>
    <col min="7" max="7" width="5.140625" style="99" customWidth="1"/>
    <col min="8" max="10" width="11" style="99" customWidth="1"/>
    <col min="11" max="16384" width="11" style="96"/>
  </cols>
  <sheetData>
    <row r="1" spans="1:8" ht="24.75" thickBot="1" x14ac:dyDescent="0.3">
      <c r="A1" s="112"/>
      <c r="B1" s="1" t="s">
        <v>98</v>
      </c>
      <c r="C1" s="348" t="str">
        <f>+'Revision Log'!$B$1</f>
        <v>2026 New Mexico RFP</v>
      </c>
      <c r="D1" s="113"/>
      <c r="E1" s="112"/>
      <c r="F1" s="114"/>
      <c r="G1" s="114"/>
      <c r="H1" s="114"/>
    </row>
    <row r="2" spans="1:8" ht="12" customHeight="1" x14ac:dyDescent="0.25">
      <c r="A2" s="112"/>
      <c r="B2" s="115"/>
      <c r="C2" s="349"/>
      <c r="D2" s="113"/>
      <c r="E2" s="112"/>
      <c r="F2" s="114"/>
      <c r="G2" s="114"/>
      <c r="H2" s="114"/>
    </row>
    <row r="3" spans="1:8" ht="25.5" customHeight="1" x14ac:dyDescent="0.25">
      <c r="A3" s="106"/>
      <c r="B3" s="87" t="s">
        <v>99</v>
      </c>
      <c r="C3" s="87" t="s">
        <v>100</v>
      </c>
      <c r="D3" s="116"/>
      <c r="E3" s="116"/>
      <c r="F3" s="116"/>
      <c r="G3" s="98"/>
    </row>
    <row r="4" spans="1:8" ht="18" customHeight="1" x14ac:dyDescent="0.25">
      <c r="A4" s="110"/>
      <c r="B4" s="111" t="s">
        <v>14</v>
      </c>
      <c r="C4" s="350"/>
      <c r="G4" s="98"/>
    </row>
    <row r="5" spans="1:8" ht="20.25" customHeight="1" x14ac:dyDescent="0.25">
      <c r="A5" s="95"/>
      <c r="B5" s="88" t="s">
        <v>101</v>
      </c>
      <c r="C5" s="6"/>
      <c r="D5" s="97"/>
      <c r="E5" s="97"/>
      <c r="F5" s="97"/>
      <c r="G5" s="98"/>
    </row>
    <row r="6" spans="1:8" ht="20.25" customHeight="1" x14ac:dyDescent="0.25">
      <c r="A6" s="95"/>
      <c r="B6" s="88" t="s">
        <v>102</v>
      </c>
      <c r="C6" s="6"/>
      <c r="D6" s="97"/>
      <c r="E6" s="97"/>
      <c r="F6" s="97"/>
      <c r="G6" s="98"/>
    </row>
    <row r="7" spans="1:8" ht="20.25" customHeight="1" x14ac:dyDescent="0.25">
      <c r="A7" s="95"/>
      <c r="B7" s="88" t="s">
        <v>103</v>
      </c>
      <c r="C7" s="6"/>
      <c r="D7" s="97"/>
      <c r="E7" s="97"/>
      <c r="F7" s="97"/>
      <c r="G7" s="98"/>
    </row>
    <row r="8" spans="1:8" ht="20.25" customHeight="1" x14ac:dyDescent="0.25">
      <c r="A8" s="95"/>
      <c r="B8" s="88" t="s">
        <v>104</v>
      </c>
      <c r="C8" s="29"/>
      <c r="D8" s="97"/>
      <c r="E8" s="97"/>
      <c r="F8" s="97"/>
      <c r="G8" s="98"/>
    </row>
    <row r="9" spans="1:8" ht="20.25" customHeight="1" x14ac:dyDescent="0.25">
      <c r="A9" s="95"/>
      <c r="B9" s="88" t="s">
        <v>105</v>
      </c>
      <c r="C9" s="6"/>
      <c r="D9" s="97"/>
      <c r="E9" s="97"/>
      <c r="F9" s="97"/>
      <c r="G9" s="98"/>
    </row>
    <row r="10" spans="1:8" ht="20.25" customHeight="1" x14ac:dyDescent="0.25">
      <c r="A10" s="95"/>
      <c r="B10" s="88" t="s">
        <v>106</v>
      </c>
      <c r="C10" s="6"/>
      <c r="D10" s="97"/>
      <c r="E10" s="97"/>
      <c r="F10" s="97"/>
      <c r="G10" s="98"/>
    </row>
    <row r="11" spans="1:8" ht="20.25" customHeight="1" x14ac:dyDescent="0.25">
      <c r="A11" s="95"/>
      <c r="B11" s="88" t="s">
        <v>107</v>
      </c>
      <c r="C11" s="11"/>
      <c r="D11" s="97"/>
      <c r="E11" s="97"/>
      <c r="F11" s="97"/>
      <c r="G11" s="98"/>
    </row>
    <row r="12" spans="1:8" ht="20.25" customHeight="1" x14ac:dyDescent="0.25">
      <c r="A12" s="95"/>
      <c r="B12" s="109" t="s">
        <v>108</v>
      </c>
      <c r="C12" s="14"/>
      <c r="D12" s="97"/>
      <c r="E12" s="97"/>
      <c r="F12" s="97"/>
      <c r="G12" s="98"/>
    </row>
    <row r="13" spans="1:8" ht="18" customHeight="1" x14ac:dyDescent="0.25">
      <c r="A13" s="110"/>
      <c r="B13" s="111" t="s">
        <v>109</v>
      </c>
      <c r="C13" s="350"/>
      <c r="G13" s="98"/>
    </row>
    <row r="14" spans="1:8" ht="20.25" customHeight="1" x14ac:dyDescent="0.25">
      <c r="A14" s="95"/>
      <c r="B14" s="109" t="s">
        <v>110</v>
      </c>
      <c r="C14" s="26"/>
      <c r="D14" s="97"/>
      <c r="E14" s="97"/>
      <c r="F14" s="97"/>
      <c r="G14" s="98"/>
    </row>
    <row r="15" spans="1:8" ht="20.25" customHeight="1" x14ac:dyDescent="0.25">
      <c r="A15" s="95"/>
      <c r="B15" s="109" t="s">
        <v>111</v>
      </c>
      <c r="C15" s="26"/>
      <c r="D15" s="97"/>
      <c r="E15" s="97"/>
      <c r="F15" s="97"/>
      <c r="G15" s="98"/>
    </row>
    <row r="16" spans="1:8" ht="20.25" customHeight="1" x14ac:dyDescent="0.25">
      <c r="A16" s="95"/>
      <c r="B16" s="109" t="s">
        <v>112</v>
      </c>
      <c r="C16" s="26"/>
      <c r="D16" s="97"/>
      <c r="E16" s="97"/>
      <c r="F16" s="97"/>
      <c r="G16" s="98"/>
    </row>
    <row r="17" spans="1:10" ht="20.25" customHeight="1" x14ac:dyDescent="0.25">
      <c r="A17" s="95"/>
      <c r="B17" s="109" t="s">
        <v>113</v>
      </c>
      <c r="C17" s="30"/>
      <c r="D17" s="108"/>
      <c r="E17" s="108"/>
      <c r="F17" s="108"/>
      <c r="G17" s="98"/>
    </row>
    <row r="18" spans="1:10" ht="20.25" customHeight="1" x14ac:dyDescent="0.25">
      <c r="A18" s="95"/>
      <c r="B18" s="109" t="s">
        <v>114</v>
      </c>
      <c r="C18" s="29"/>
      <c r="D18" s="108"/>
      <c r="E18" s="108"/>
      <c r="F18" s="108"/>
      <c r="G18" s="98"/>
    </row>
    <row r="19" spans="1:10" ht="20.25" customHeight="1" x14ac:dyDescent="0.25">
      <c r="A19" s="95"/>
      <c r="B19" s="109" t="s">
        <v>115</v>
      </c>
      <c r="C19" s="14"/>
      <c r="D19" s="108"/>
      <c r="E19" s="108"/>
      <c r="F19" s="108"/>
      <c r="G19" s="98"/>
    </row>
    <row r="20" spans="1:10" ht="18" customHeight="1" x14ac:dyDescent="0.25">
      <c r="A20" s="110"/>
      <c r="B20" s="111" t="s">
        <v>116</v>
      </c>
      <c r="C20" s="350"/>
      <c r="G20" s="98"/>
    </row>
    <row r="21" spans="1:10" ht="20.25" customHeight="1" x14ac:dyDescent="0.25">
      <c r="A21" s="95"/>
      <c r="B21" s="88" t="s">
        <v>117</v>
      </c>
      <c r="C21" s="26"/>
      <c r="D21" s="97"/>
      <c r="E21" s="97"/>
      <c r="F21" s="97"/>
      <c r="G21" s="98"/>
    </row>
    <row r="22" spans="1:10" ht="20.25" customHeight="1" x14ac:dyDescent="0.25">
      <c r="A22" s="95"/>
      <c r="B22" s="109" t="s">
        <v>111</v>
      </c>
      <c r="C22" s="26"/>
      <c r="D22" s="97"/>
      <c r="E22" s="97"/>
      <c r="F22" s="97"/>
      <c r="G22" s="98"/>
    </row>
    <row r="23" spans="1:10" ht="20.25" customHeight="1" x14ac:dyDescent="0.25">
      <c r="A23" s="95"/>
      <c r="B23" s="88" t="s">
        <v>112</v>
      </c>
      <c r="C23" s="26"/>
      <c r="D23" s="97"/>
      <c r="E23" s="97"/>
      <c r="F23" s="97"/>
      <c r="G23" s="98"/>
    </row>
    <row r="24" spans="1:10" ht="20.25" customHeight="1" x14ac:dyDescent="0.25">
      <c r="A24" s="95"/>
      <c r="B24" s="109" t="s">
        <v>113</v>
      </c>
      <c r="C24" s="30"/>
      <c r="D24" s="108"/>
      <c r="E24" s="108"/>
      <c r="F24" s="108"/>
      <c r="G24" s="98"/>
    </row>
    <row r="25" spans="1:10" ht="20.25" customHeight="1" x14ac:dyDescent="0.25">
      <c r="A25" s="95"/>
      <c r="B25" s="109" t="s">
        <v>114</v>
      </c>
      <c r="C25" s="29"/>
      <c r="D25" s="108"/>
      <c r="E25" s="108"/>
      <c r="F25" s="108"/>
      <c r="G25" s="98"/>
    </row>
    <row r="26" spans="1:10" ht="20.25" customHeight="1" x14ac:dyDescent="0.25">
      <c r="A26" s="95"/>
      <c r="B26" s="90" t="s">
        <v>115</v>
      </c>
      <c r="C26" s="9"/>
      <c r="D26" s="108"/>
      <c r="E26" s="108"/>
      <c r="F26" s="108"/>
      <c r="G26" s="98"/>
    </row>
    <row r="27" spans="1:10" ht="20.25" customHeight="1" x14ac:dyDescent="0.25">
      <c r="A27" s="95"/>
      <c r="D27" s="97"/>
      <c r="E27" s="97"/>
      <c r="F27" s="97"/>
      <c r="G27" s="98"/>
    </row>
    <row r="28" spans="1:10" s="102" customFormat="1" ht="19.899999999999999" customHeight="1" x14ac:dyDescent="0.2">
      <c r="A28" s="100"/>
      <c r="B28" s="101" t="s">
        <v>711</v>
      </c>
      <c r="C28" s="351"/>
      <c r="D28" s="10"/>
      <c r="E28" s="10"/>
      <c r="F28" s="10"/>
      <c r="G28" s="103"/>
      <c r="H28" s="104"/>
      <c r="I28" s="104"/>
      <c r="J28" s="104"/>
    </row>
    <row r="29" spans="1:10" ht="20.25" customHeight="1" x14ac:dyDescent="0.25">
      <c r="A29" s="95"/>
      <c r="D29" s="10"/>
      <c r="E29" s="10"/>
      <c r="F29" s="10"/>
      <c r="G29" s="98"/>
    </row>
    <row r="30" spans="1:10" ht="60.6" customHeight="1" x14ac:dyDescent="0.25">
      <c r="A30" s="95"/>
      <c r="B30" s="477" t="s">
        <v>118</v>
      </c>
      <c r="C30" s="477"/>
      <c r="D30" s="10"/>
      <c r="E30" s="10"/>
      <c r="F30" s="10"/>
      <c r="G30" s="98"/>
    </row>
    <row r="31" spans="1:10" ht="20.25" customHeight="1" x14ac:dyDescent="0.25">
      <c r="A31" s="95"/>
      <c r="D31" s="97"/>
      <c r="E31" s="97"/>
      <c r="F31" s="97"/>
      <c r="G31" s="98"/>
    </row>
    <row r="32" spans="1:10" ht="20.25" customHeight="1" x14ac:dyDescent="0.25">
      <c r="A32" s="95"/>
      <c r="F32" s="98"/>
      <c r="G32" s="98"/>
    </row>
    <row r="33" spans="1:18" ht="20.25" customHeight="1" x14ac:dyDescent="0.25">
      <c r="A33" s="95"/>
      <c r="F33" s="98"/>
      <c r="G33" s="98"/>
    </row>
    <row r="34" spans="1:18" ht="19.5" customHeight="1" x14ac:dyDescent="0.25">
      <c r="A34" s="105"/>
      <c r="G34" s="98"/>
    </row>
    <row r="35" spans="1:18" x14ac:dyDescent="0.25">
      <c r="A35" s="106"/>
      <c r="J35" s="96"/>
      <c r="Q35" s="99"/>
    </row>
    <row r="36" spans="1:18" x14ac:dyDescent="0.25">
      <c r="J36" s="96"/>
      <c r="Q36" s="99"/>
    </row>
    <row r="37" spans="1:18" x14ac:dyDescent="0.25"/>
    <row r="38" spans="1:18" s="107" customFormat="1" x14ac:dyDescent="0.25">
      <c r="C38" s="120"/>
      <c r="D38" s="99"/>
      <c r="E38" s="99"/>
      <c r="F38" s="99"/>
      <c r="G38" s="99"/>
      <c r="H38" s="99"/>
      <c r="I38" s="99"/>
      <c r="J38" s="99"/>
      <c r="K38" s="96"/>
      <c r="L38" s="96"/>
      <c r="M38" s="96"/>
      <c r="N38" s="96"/>
      <c r="O38" s="96"/>
      <c r="P38" s="96"/>
      <c r="Q38" s="96"/>
      <c r="R38" s="96"/>
    </row>
    <row r="39" spans="1:18" s="107" customFormat="1" x14ac:dyDescent="0.25">
      <c r="C39" s="120"/>
      <c r="D39" s="99"/>
      <c r="E39" s="99"/>
      <c r="F39" s="99"/>
      <c r="G39" s="99"/>
      <c r="H39" s="99"/>
      <c r="I39" s="99"/>
      <c r="J39" s="99"/>
      <c r="K39" s="96"/>
      <c r="L39" s="96"/>
      <c r="M39" s="96"/>
      <c r="N39" s="96"/>
      <c r="O39" s="96"/>
      <c r="P39" s="96"/>
      <c r="Q39" s="96"/>
      <c r="R39" s="96"/>
    </row>
    <row r="40" spans="1:18" s="107" customFormat="1" x14ac:dyDescent="0.25">
      <c r="C40" s="120"/>
      <c r="D40" s="99"/>
      <c r="E40" s="99"/>
      <c r="F40" s="99"/>
      <c r="G40" s="99"/>
      <c r="H40" s="99"/>
      <c r="I40" s="99"/>
      <c r="J40" s="99"/>
      <c r="K40" s="96"/>
      <c r="L40" s="96"/>
      <c r="M40" s="96"/>
      <c r="N40" s="96"/>
      <c r="O40" s="96"/>
      <c r="P40" s="96"/>
      <c r="Q40" s="96"/>
      <c r="R40" s="96"/>
    </row>
    <row r="41" spans="1:18" s="107" customFormat="1" x14ac:dyDescent="0.25">
      <c r="C41" s="120"/>
      <c r="D41" s="99"/>
      <c r="E41" s="99"/>
      <c r="F41" s="99"/>
      <c r="G41" s="99"/>
      <c r="H41" s="99"/>
      <c r="I41" s="99"/>
      <c r="J41" s="99"/>
      <c r="K41" s="96"/>
      <c r="L41" s="96"/>
      <c r="M41" s="96"/>
      <c r="N41" s="96"/>
      <c r="O41" s="96"/>
      <c r="P41" s="96"/>
      <c r="Q41" s="96"/>
      <c r="R41" s="96"/>
    </row>
    <row r="42" spans="1:18" s="107" customFormat="1" x14ac:dyDescent="0.25">
      <c r="C42" s="120"/>
      <c r="D42" s="99"/>
      <c r="E42" s="99"/>
      <c r="F42" s="99"/>
      <c r="G42" s="99"/>
      <c r="H42" s="99"/>
      <c r="I42" s="99"/>
      <c r="J42" s="99"/>
      <c r="K42" s="96"/>
      <c r="L42" s="96"/>
      <c r="M42" s="96"/>
      <c r="N42" s="96"/>
      <c r="O42" s="96"/>
      <c r="P42" s="96"/>
      <c r="Q42" s="96"/>
      <c r="R42" s="96"/>
    </row>
    <row r="43" spans="1:18" s="107" customFormat="1" x14ac:dyDescent="0.25">
      <c r="C43" s="120"/>
      <c r="D43" s="99"/>
      <c r="E43" s="99"/>
      <c r="F43" s="99"/>
      <c r="G43" s="99"/>
      <c r="H43" s="99"/>
      <c r="I43" s="99"/>
      <c r="J43" s="99"/>
      <c r="K43" s="96"/>
      <c r="L43" s="96"/>
      <c r="M43" s="96"/>
      <c r="N43" s="96"/>
      <c r="O43" s="96"/>
      <c r="P43" s="96"/>
      <c r="Q43" s="96"/>
      <c r="R43" s="96"/>
    </row>
    <row r="44" spans="1:18" s="107" customFormat="1" x14ac:dyDescent="0.25">
      <c r="B44" s="96"/>
      <c r="C44" s="120"/>
      <c r="D44" s="99"/>
      <c r="E44" s="99"/>
      <c r="F44" s="99"/>
      <c r="G44" s="99"/>
      <c r="H44" s="99"/>
      <c r="I44" s="99"/>
      <c r="J44" s="99"/>
      <c r="K44" s="96"/>
      <c r="L44" s="96"/>
      <c r="M44" s="96"/>
      <c r="N44" s="96"/>
      <c r="O44" s="96"/>
      <c r="P44" s="96"/>
      <c r="Q44" s="96"/>
      <c r="R44" s="96"/>
    </row>
    <row r="45" spans="1:18" s="107" customFormat="1" x14ac:dyDescent="0.25">
      <c r="B45" s="96"/>
      <c r="C45" s="120"/>
      <c r="D45" s="99"/>
      <c r="E45" s="99"/>
      <c r="F45" s="99"/>
      <c r="G45" s="99"/>
      <c r="H45" s="99"/>
      <c r="I45" s="99"/>
      <c r="J45" s="99"/>
      <c r="K45" s="96"/>
      <c r="L45" s="96"/>
      <c r="M45" s="96"/>
      <c r="N45" s="96"/>
      <c r="O45" s="96"/>
      <c r="P45" s="96"/>
      <c r="Q45" s="96"/>
      <c r="R45" s="96"/>
    </row>
    <row r="46" spans="1:18" s="107" customFormat="1" x14ac:dyDescent="0.25">
      <c r="B46" s="96"/>
      <c r="C46" s="120"/>
      <c r="D46" s="99"/>
      <c r="E46" s="99"/>
      <c r="F46" s="99"/>
      <c r="G46" s="99"/>
      <c r="H46" s="99"/>
      <c r="I46" s="99"/>
      <c r="J46" s="99"/>
      <c r="K46" s="96"/>
      <c r="L46" s="96"/>
      <c r="M46" s="96"/>
      <c r="N46" s="96"/>
      <c r="O46" s="96"/>
      <c r="P46" s="96"/>
      <c r="Q46" s="96"/>
      <c r="R46" s="96"/>
    </row>
    <row r="47" spans="1:18" s="107" customFormat="1" x14ac:dyDescent="0.25">
      <c r="B47" s="96"/>
      <c r="C47" s="120"/>
      <c r="D47" s="99"/>
      <c r="E47" s="99"/>
      <c r="F47" s="99"/>
      <c r="G47" s="99"/>
      <c r="H47" s="99"/>
      <c r="I47" s="99"/>
      <c r="J47" s="99"/>
      <c r="K47" s="96"/>
      <c r="L47" s="96"/>
      <c r="M47" s="96"/>
      <c r="N47" s="96"/>
      <c r="O47" s="96"/>
      <c r="P47" s="96"/>
      <c r="Q47" s="96"/>
      <c r="R47" s="96"/>
    </row>
    <row r="48" spans="1:18" s="107" customFormat="1" x14ac:dyDescent="0.25">
      <c r="B48" s="96"/>
      <c r="C48" s="120"/>
      <c r="D48" s="99"/>
      <c r="E48" s="99"/>
      <c r="F48" s="99"/>
      <c r="G48" s="99"/>
      <c r="H48" s="99"/>
      <c r="I48" s="99"/>
      <c r="J48" s="99"/>
      <c r="K48" s="96"/>
      <c r="L48" s="96"/>
      <c r="M48" s="96"/>
      <c r="N48" s="96"/>
      <c r="O48" s="96"/>
      <c r="P48" s="96"/>
      <c r="Q48" s="96"/>
      <c r="R48" s="96"/>
    </row>
    <row r="49" spans="2:18" s="107" customFormat="1" x14ac:dyDescent="0.25">
      <c r="B49" s="96"/>
      <c r="C49" s="120"/>
      <c r="D49" s="99"/>
      <c r="E49" s="99"/>
      <c r="F49" s="99"/>
      <c r="G49" s="99"/>
      <c r="H49" s="99"/>
      <c r="I49" s="99"/>
      <c r="J49" s="99"/>
      <c r="K49" s="96"/>
      <c r="L49" s="96"/>
      <c r="M49" s="96"/>
      <c r="N49" s="96"/>
      <c r="O49" s="96"/>
      <c r="P49" s="96"/>
      <c r="Q49" s="96"/>
      <c r="R49" s="96"/>
    </row>
    <row r="50" spans="2:18" s="107" customFormat="1" x14ac:dyDescent="0.25">
      <c r="B50" s="96"/>
      <c r="C50" s="120"/>
      <c r="D50" s="99"/>
      <c r="E50" s="99"/>
      <c r="F50" s="99"/>
      <c r="G50" s="99"/>
      <c r="H50" s="99"/>
      <c r="I50" s="99"/>
      <c r="J50" s="99"/>
      <c r="K50" s="96"/>
      <c r="L50" s="96"/>
      <c r="M50" s="96"/>
      <c r="N50" s="96"/>
      <c r="O50" s="96"/>
      <c r="P50" s="96"/>
      <c r="Q50" s="96"/>
      <c r="R50" s="96"/>
    </row>
    <row r="51" spans="2:18" s="107" customFormat="1" x14ac:dyDescent="0.25">
      <c r="B51" s="96"/>
      <c r="C51" s="120"/>
      <c r="D51" s="99"/>
      <c r="E51" s="99"/>
      <c r="F51" s="99"/>
      <c r="G51" s="99"/>
      <c r="H51" s="99"/>
      <c r="I51" s="99"/>
      <c r="J51" s="99"/>
      <c r="K51" s="96"/>
      <c r="L51" s="96"/>
      <c r="M51" s="96"/>
      <c r="N51" s="96"/>
      <c r="O51" s="96"/>
      <c r="P51" s="96"/>
      <c r="Q51" s="96"/>
      <c r="R51" s="96"/>
    </row>
    <row r="52" spans="2:18" s="107" customFormat="1" x14ac:dyDescent="0.25">
      <c r="B52" s="96"/>
      <c r="C52" s="120"/>
      <c r="D52" s="99"/>
      <c r="E52" s="99"/>
      <c r="F52" s="99"/>
      <c r="G52" s="99"/>
      <c r="H52" s="99"/>
      <c r="I52" s="99"/>
      <c r="J52" s="99"/>
      <c r="K52" s="96"/>
      <c r="L52" s="96"/>
      <c r="M52" s="96"/>
      <c r="N52" s="96"/>
      <c r="O52" s="96"/>
      <c r="P52" s="96"/>
      <c r="Q52" s="96"/>
      <c r="R52" s="96"/>
    </row>
    <row r="53" spans="2:18" s="107" customFormat="1" x14ac:dyDescent="0.25">
      <c r="B53" s="96"/>
      <c r="C53" s="120"/>
      <c r="D53" s="99"/>
      <c r="E53" s="99"/>
      <c r="F53" s="99"/>
      <c r="G53" s="99"/>
      <c r="H53" s="99"/>
      <c r="I53" s="99"/>
      <c r="J53" s="99"/>
      <c r="K53" s="96"/>
      <c r="L53" s="96"/>
      <c r="M53" s="96"/>
      <c r="N53" s="96"/>
      <c r="O53" s="96"/>
      <c r="P53" s="96"/>
      <c r="Q53" s="96"/>
      <c r="R53" s="96"/>
    </row>
    <row r="54" spans="2:18" s="107" customFormat="1" x14ac:dyDescent="0.25">
      <c r="B54" s="96"/>
      <c r="C54" s="120"/>
      <c r="D54" s="99"/>
      <c r="E54" s="99"/>
      <c r="F54" s="99"/>
      <c r="G54" s="99"/>
      <c r="H54" s="99"/>
      <c r="I54" s="99"/>
      <c r="J54" s="99"/>
      <c r="K54" s="96"/>
      <c r="L54" s="96"/>
      <c r="M54" s="96"/>
      <c r="N54" s="96"/>
      <c r="O54" s="96"/>
      <c r="P54" s="96"/>
      <c r="Q54" s="96"/>
      <c r="R54" s="96"/>
    </row>
    <row r="55" spans="2:18" s="107" customFormat="1" x14ac:dyDescent="0.25">
      <c r="B55" s="96"/>
      <c r="C55" s="120"/>
      <c r="D55" s="99"/>
      <c r="E55" s="99"/>
      <c r="F55" s="99"/>
      <c r="G55" s="99"/>
      <c r="H55" s="99"/>
      <c r="I55" s="99"/>
      <c r="J55" s="99"/>
      <c r="K55" s="96"/>
      <c r="L55" s="96"/>
      <c r="M55" s="96"/>
      <c r="N55" s="96"/>
      <c r="O55" s="96"/>
      <c r="P55" s="96"/>
      <c r="Q55" s="96"/>
      <c r="R55" s="96"/>
    </row>
    <row r="56" spans="2:18" s="107" customFormat="1" x14ac:dyDescent="0.25">
      <c r="B56" s="96"/>
      <c r="C56" s="120"/>
      <c r="D56" s="99"/>
      <c r="E56" s="99"/>
      <c r="F56" s="99"/>
      <c r="G56" s="99"/>
      <c r="H56" s="99"/>
      <c r="I56" s="99"/>
      <c r="J56" s="99"/>
      <c r="K56" s="96"/>
      <c r="L56" s="96"/>
      <c r="M56" s="96"/>
      <c r="N56" s="96"/>
      <c r="O56" s="96"/>
      <c r="P56" s="96"/>
      <c r="Q56" s="96"/>
      <c r="R56" s="96"/>
    </row>
    <row r="57" spans="2:18" s="107" customFormat="1" x14ac:dyDescent="0.25">
      <c r="B57" s="96"/>
      <c r="C57" s="120"/>
      <c r="D57" s="99"/>
      <c r="E57" s="99"/>
      <c r="F57" s="99"/>
      <c r="G57" s="99"/>
      <c r="H57" s="99"/>
      <c r="I57" s="99"/>
      <c r="J57" s="99"/>
      <c r="K57" s="96"/>
      <c r="L57" s="96"/>
      <c r="M57" s="96"/>
      <c r="N57" s="96"/>
      <c r="O57" s="96"/>
      <c r="P57" s="96"/>
      <c r="Q57" s="96"/>
      <c r="R57" s="96"/>
    </row>
    <row r="58" spans="2:18" s="107" customFormat="1" x14ac:dyDescent="0.25">
      <c r="B58" s="96"/>
      <c r="C58" s="120"/>
      <c r="D58" s="99"/>
      <c r="E58" s="99"/>
      <c r="F58" s="99"/>
      <c r="G58" s="99"/>
      <c r="H58" s="99"/>
      <c r="I58" s="99"/>
      <c r="J58" s="99"/>
      <c r="K58" s="96"/>
      <c r="L58" s="96"/>
      <c r="M58" s="96"/>
      <c r="N58" s="96"/>
      <c r="O58" s="96"/>
      <c r="P58" s="96"/>
      <c r="Q58" s="96"/>
      <c r="R58" s="96"/>
    </row>
    <row r="59" spans="2:18" s="107" customFormat="1" x14ac:dyDescent="0.25">
      <c r="B59" s="96"/>
      <c r="C59" s="120"/>
      <c r="D59" s="99"/>
      <c r="E59" s="99"/>
      <c r="F59" s="99"/>
      <c r="G59" s="99"/>
      <c r="H59" s="99"/>
      <c r="I59" s="99"/>
      <c r="J59" s="99"/>
      <c r="K59" s="96"/>
      <c r="L59" s="96"/>
      <c r="M59" s="96"/>
      <c r="N59" s="96"/>
      <c r="O59" s="96"/>
      <c r="P59" s="96"/>
      <c r="Q59" s="96"/>
      <c r="R59" s="96"/>
    </row>
    <row r="60" spans="2:18" s="107" customFormat="1" x14ac:dyDescent="0.25">
      <c r="B60" s="96"/>
      <c r="C60" s="120"/>
      <c r="D60" s="99"/>
      <c r="E60" s="99"/>
      <c r="F60" s="99"/>
      <c r="G60" s="99"/>
      <c r="H60" s="99"/>
      <c r="I60" s="99"/>
      <c r="J60" s="99"/>
      <c r="K60" s="96"/>
      <c r="L60" s="96"/>
      <c r="M60" s="96"/>
      <c r="N60" s="96"/>
      <c r="O60" s="96"/>
      <c r="P60" s="96"/>
      <c r="Q60" s="96"/>
      <c r="R60" s="96"/>
    </row>
    <row r="61" spans="2:18" s="107" customFormat="1" x14ac:dyDescent="0.25">
      <c r="B61" s="96"/>
      <c r="C61" s="120"/>
      <c r="D61" s="99"/>
      <c r="E61" s="99"/>
      <c r="F61" s="99"/>
      <c r="G61" s="99"/>
      <c r="H61" s="99"/>
      <c r="I61" s="99"/>
      <c r="J61" s="99"/>
      <c r="K61" s="96"/>
      <c r="L61" s="96"/>
      <c r="M61" s="96"/>
      <c r="N61" s="96"/>
      <c r="O61" s="96"/>
      <c r="P61" s="96"/>
      <c r="Q61" s="96"/>
      <c r="R61" s="96"/>
    </row>
    <row r="62" spans="2:18" s="107" customFormat="1" x14ac:dyDescent="0.25">
      <c r="B62" s="96"/>
      <c r="C62" s="120"/>
      <c r="D62" s="99"/>
      <c r="E62" s="99"/>
      <c r="F62" s="99"/>
      <c r="G62" s="99"/>
      <c r="H62" s="99"/>
      <c r="I62" s="99"/>
      <c r="J62" s="99"/>
      <c r="K62" s="96"/>
      <c r="L62" s="96"/>
      <c r="M62" s="96"/>
      <c r="N62" s="96"/>
      <c r="O62" s="96"/>
      <c r="P62" s="96"/>
      <c r="Q62" s="96"/>
      <c r="R62" s="96"/>
    </row>
    <row r="63" spans="2:18" s="107" customFormat="1" x14ac:dyDescent="0.25">
      <c r="B63" s="96"/>
      <c r="C63" s="120"/>
      <c r="D63" s="99"/>
      <c r="E63" s="99"/>
      <c r="F63" s="99"/>
      <c r="G63" s="99"/>
      <c r="H63" s="99"/>
      <c r="I63" s="99"/>
      <c r="J63" s="99"/>
      <c r="K63" s="96"/>
      <c r="L63" s="96"/>
      <c r="M63" s="96"/>
      <c r="N63" s="96"/>
      <c r="O63" s="96"/>
      <c r="P63" s="96"/>
      <c r="Q63" s="96"/>
      <c r="R63" s="96"/>
    </row>
    <row r="64" spans="2:18"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sheetData>
  <sheetProtection algorithmName="SHA-512" hashValue="PoggVv61kxCuzwPM0VHt5xLgq86EjI0nQqC5AxakMhIoUtY9U7OOX7Z6cInpnp511kHyMyUjLnMzSeUMByC2fg==" saltValue="8u8Rel0bMVXn849Y+BApIg==" spinCount="100000" sheet="1" objects="1" scenarios="1" selectLockedCells="1"/>
  <mergeCells count="1">
    <mergeCell ref="B30:C30"/>
  </mergeCells>
  <printOptions horizontalCentered="1"/>
  <pageMargins left="0.5" right="0.5" top="0.75" bottom="0.5" header="0.3" footer="0.3"/>
  <pageSetup scale="94"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54C41-1E83-4FFB-9399-033294A98B2E}">
  <sheetPr codeName="Sheet5">
    <tabColor theme="9" tint="-0.499984740745262"/>
  </sheetPr>
  <dimension ref="A1:T161"/>
  <sheetViews>
    <sheetView showGridLines="0" zoomScale="82" zoomScaleNormal="90" zoomScaleSheetLayoutView="90" workbookViewId="0">
      <selection activeCell="C4" sqref="C4"/>
    </sheetView>
  </sheetViews>
  <sheetFormatPr defaultColWidth="11" defaultRowHeight="15" customHeight="1" x14ac:dyDescent="0.25"/>
  <cols>
    <col min="1" max="1" width="5.140625" style="107" customWidth="1"/>
    <col min="2" max="2" width="65.5703125" style="96" customWidth="1"/>
    <col min="3" max="3" width="39" style="120" customWidth="1"/>
    <col min="4" max="4" width="45.140625" style="96" customWidth="1"/>
    <col min="5" max="5" width="37" style="99" customWidth="1"/>
    <col min="6" max="6" width="50.7109375" style="99" customWidth="1"/>
    <col min="7" max="7" width="15.85546875" style="99" customWidth="1"/>
    <col min="8" max="8" width="40.140625" style="99" customWidth="1"/>
    <col min="9" max="9" width="5.140625" style="99" customWidth="1"/>
    <col min="10" max="12" width="11" style="99" customWidth="1"/>
    <col min="13" max="16384" width="11" style="96"/>
  </cols>
  <sheetData>
    <row r="1" spans="1:20" ht="34.9" customHeight="1" x14ac:dyDescent="0.25">
      <c r="A1" s="112"/>
      <c r="B1" s="1" t="s">
        <v>126</v>
      </c>
      <c r="C1" s="348" t="str">
        <f>+'Revision Log'!$B$1</f>
        <v>2026 New Mexico RFP</v>
      </c>
      <c r="D1" s="133"/>
      <c r="E1" s="478" t="s">
        <v>737</v>
      </c>
      <c r="F1" s="479"/>
      <c r="G1" s="114"/>
      <c r="J1" s="96"/>
      <c r="K1" s="96"/>
      <c r="L1" s="96"/>
    </row>
    <row r="2" spans="1:20" s="99" customFormat="1" ht="34.9" customHeight="1" x14ac:dyDescent="0.25">
      <c r="A2" s="106"/>
      <c r="B2" s="134"/>
      <c r="C2" s="135"/>
      <c r="D2"/>
      <c r="E2" s="480"/>
      <c r="F2" s="481"/>
      <c r="G2" s="136"/>
      <c r="H2" s="136"/>
      <c r="I2" s="98"/>
      <c r="M2" s="96"/>
      <c r="N2" s="96"/>
      <c r="O2" s="96"/>
      <c r="P2" s="96"/>
      <c r="Q2" s="96"/>
      <c r="R2" s="96"/>
      <c r="S2" s="96"/>
      <c r="T2" s="96"/>
    </row>
    <row r="3" spans="1:20" s="99" customFormat="1" ht="18" customHeight="1" x14ac:dyDescent="0.25">
      <c r="A3" s="106"/>
      <c r="B3" s="78" t="s">
        <v>16</v>
      </c>
      <c r="C3" s="127" t="s">
        <v>100</v>
      </c>
      <c r="D3"/>
      <c r="E3" s="86" t="s">
        <v>127</v>
      </c>
      <c r="F3" s="87" t="s">
        <v>100</v>
      </c>
      <c r="I3" s="98"/>
      <c r="M3" s="96"/>
      <c r="N3" s="96"/>
      <c r="O3" s="96"/>
      <c r="P3" s="96"/>
      <c r="Q3" s="96"/>
      <c r="R3" s="96"/>
      <c r="S3" s="96"/>
      <c r="T3" s="96"/>
    </row>
    <row r="4" spans="1:20" s="99" customFormat="1" ht="15.95" customHeight="1" x14ac:dyDescent="0.25">
      <c r="A4" s="106"/>
      <c r="B4" s="88" t="s">
        <v>128</v>
      </c>
      <c r="C4" s="41"/>
      <c r="D4"/>
      <c r="E4" s="130" t="s">
        <v>129</v>
      </c>
      <c r="F4" s="41"/>
      <c r="I4" s="98"/>
      <c r="M4" s="96"/>
      <c r="N4" s="96"/>
      <c r="O4" s="96"/>
      <c r="P4" s="96"/>
      <c r="Q4" s="96"/>
      <c r="R4" s="96"/>
      <c r="S4" s="96"/>
      <c r="T4" s="96"/>
    </row>
    <row r="5" spans="1:20" s="99" customFormat="1" ht="15.95" customHeight="1" x14ac:dyDescent="0.25">
      <c r="A5" s="106"/>
      <c r="B5" s="88" t="s">
        <v>130</v>
      </c>
      <c r="C5" s="41"/>
      <c r="D5"/>
      <c r="E5" s="130" t="s">
        <v>129</v>
      </c>
      <c r="F5" s="41"/>
      <c r="I5" s="98"/>
      <c r="M5" s="96"/>
      <c r="N5" s="96"/>
      <c r="O5" s="96"/>
      <c r="P5" s="96"/>
      <c r="Q5" s="96"/>
      <c r="R5" s="96"/>
      <c r="S5" s="96"/>
      <c r="T5" s="96"/>
    </row>
    <row r="6" spans="1:20" s="99" customFormat="1" ht="15.95" customHeight="1" x14ac:dyDescent="0.25">
      <c r="A6" s="96"/>
      <c r="B6" s="88" t="s">
        <v>131</v>
      </c>
      <c r="C6" s="132" t="str">
        <f>IF(C5="","",'2. Company Information'!C10&amp;"_"&amp;C5)</f>
        <v/>
      </c>
      <c r="D6"/>
      <c r="E6" s="130" t="s">
        <v>129</v>
      </c>
      <c r="F6" s="41"/>
      <c r="M6" s="96"/>
      <c r="N6" s="96"/>
      <c r="O6" s="96"/>
      <c r="P6" s="96"/>
      <c r="Q6" s="96"/>
      <c r="R6" s="96"/>
      <c r="S6" s="96"/>
      <c r="T6" s="96"/>
    </row>
    <row r="7" spans="1:20" s="99" customFormat="1" ht="15.95" customHeight="1" x14ac:dyDescent="0.25">
      <c r="A7" s="96"/>
      <c r="B7" s="88" t="s">
        <v>132</v>
      </c>
      <c r="C7" s="374"/>
      <c r="D7" s="123" t="s">
        <v>133</v>
      </c>
      <c r="E7" s="130" t="s">
        <v>129</v>
      </c>
      <c r="F7" s="41"/>
      <c r="M7" s="96"/>
      <c r="N7" s="96"/>
      <c r="O7" s="96"/>
      <c r="P7" s="96"/>
      <c r="Q7" s="96"/>
      <c r="R7" s="96"/>
      <c r="S7" s="96"/>
      <c r="T7" s="96"/>
    </row>
    <row r="8" spans="1:20" s="99" customFormat="1" ht="15.95" customHeight="1" x14ac:dyDescent="0.25">
      <c r="A8" s="96"/>
      <c r="B8" s="88" t="s">
        <v>134</v>
      </c>
      <c r="C8" s="374"/>
      <c r="D8" s="123" t="s">
        <v>133</v>
      </c>
      <c r="E8" s="130" t="s">
        <v>129</v>
      </c>
      <c r="F8" s="41"/>
      <c r="M8" s="96"/>
      <c r="N8" s="96"/>
      <c r="O8" s="96"/>
      <c r="P8" s="96"/>
      <c r="Q8" s="96"/>
      <c r="R8" s="96"/>
      <c r="S8" s="96"/>
      <c r="T8" s="96"/>
    </row>
    <row r="9" spans="1:20" s="99" customFormat="1" ht="15.95" customHeight="1" x14ac:dyDescent="0.25">
      <c r="A9" s="96"/>
      <c r="B9" s="88" t="s">
        <v>136</v>
      </c>
      <c r="C9" s="374"/>
      <c r="D9" s="123" t="str">
        <f>IF($C$8="Company Ownership","&lt;-- NA","&lt;-- Select One")</f>
        <v>&lt;-- Select One</v>
      </c>
      <c r="E9" s="130" t="s">
        <v>129</v>
      </c>
      <c r="F9" s="41"/>
      <c r="M9" s="96"/>
      <c r="N9" s="96"/>
      <c r="O9" s="96"/>
      <c r="P9" s="96"/>
      <c r="Q9" s="96"/>
      <c r="R9" s="96"/>
      <c r="S9" s="96"/>
      <c r="T9" s="96"/>
    </row>
    <row r="10" spans="1:20" s="99" customFormat="1" ht="15.95" customHeight="1" x14ac:dyDescent="0.25">
      <c r="A10" s="96"/>
      <c r="B10" s="88" t="s">
        <v>137</v>
      </c>
      <c r="C10" s="374"/>
      <c r="D10" s="123" t="str">
        <f>IF($C$8="PPA / ESA","&lt;-- NA","&lt;-- Select One")</f>
        <v>&lt;-- Select One</v>
      </c>
      <c r="E10" s="130" t="s">
        <v>129</v>
      </c>
      <c r="F10" s="41"/>
      <c r="M10" s="96"/>
      <c r="N10" s="96"/>
      <c r="O10" s="96"/>
      <c r="P10" s="96"/>
      <c r="Q10" s="96"/>
      <c r="R10" s="96"/>
      <c r="S10" s="96"/>
      <c r="T10" s="96"/>
    </row>
    <row r="11" spans="1:20" s="99" customFormat="1" ht="15.95" customHeight="1" x14ac:dyDescent="0.25">
      <c r="A11" s="96"/>
      <c r="B11" s="88" t="s">
        <v>138</v>
      </c>
      <c r="C11" s="376"/>
      <c r="D11"/>
      <c r="E11" s="130" t="s">
        <v>129</v>
      </c>
      <c r="F11" s="41"/>
      <c r="M11" s="96"/>
      <c r="N11" s="96"/>
      <c r="O11" s="96"/>
      <c r="P11" s="96"/>
      <c r="Q11" s="96"/>
      <c r="R11" s="96"/>
      <c r="S11" s="96"/>
      <c r="T11" s="96"/>
    </row>
    <row r="12" spans="1:20" s="99" customFormat="1" ht="15.95" customHeight="1" x14ac:dyDescent="0.25">
      <c r="A12" s="96"/>
      <c r="B12" s="88" t="s">
        <v>139</v>
      </c>
      <c r="C12" s="375"/>
      <c r="D12" s="123" t="s">
        <v>183</v>
      </c>
      <c r="E12" s="130" t="s">
        <v>129</v>
      </c>
      <c r="F12" s="41"/>
      <c r="M12" s="96"/>
      <c r="N12" s="96"/>
      <c r="O12" s="96"/>
      <c r="P12" s="96"/>
      <c r="Q12" s="96"/>
      <c r="R12" s="96"/>
      <c r="S12" s="96"/>
      <c r="T12" s="96"/>
    </row>
    <row r="13" spans="1:20" s="99" customFormat="1" x14ac:dyDescent="0.25">
      <c r="A13" s="96"/>
      <c r="B13" s="107"/>
      <c r="C13" s="120"/>
      <c r="D13"/>
      <c r="E13" s="130" t="s">
        <v>129</v>
      </c>
      <c r="F13" s="41"/>
      <c r="M13" s="96"/>
      <c r="N13" s="96"/>
      <c r="O13" s="96"/>
      <c r="P13" s="96"/>
      <c r="Q13" s="96"/>
      <c r="R13" s="96"/>
      <c r="S13" s="96"/>
      <c r="T13" s="96"/>
    </row>
    <row r="14" spans="1:20" s="99" customFormat="1" ht="18" customHeight="1" x14ac:dyDescent="0.25">
      <c r="A14" s="106"/>
      <c r="B14" s="78" t="s">
        <v>141</v>
      </c>
      <c r="C14" s="127" t="s">
        <v>100</v>
      </c>
      <c r="D14"/>
      <c r="E14" s="130" t="s">
        <v>129</v>
      </c>
      <c r="F14" s="41"/>
      <c r="I14" s="98"/>
      <c r="M14" s="96"/>
      <c r="N14" s="96"/>
      <c r="O14" s="96"/>
      <c r="P14" s="96"/>
      <c r="Q14" s="96"/>
      <c r="R14" s="96"/>
      <c r="S14" s="96"/>
      <c r="T14" s="96"/>
    </row>
    <row r="15" spans="1:20" ht="15.95" customHeight="1" x14ac:dyDescent="0.25">
      <c r="A15" s="95"/>
      <c r="B15" s="88" t="s">
        <v>142</v>
      </c>
      <c r="C15" s="42"/>
      <c r="D15"/>
      <c r="E15" s="130" t="s">
        <v>129</v>
      </c>
      <c r="F15" s="41"/>
      <c r="J15" s="96"/>
      <c r="K15" s="96"/>
      <c r="L15" s="96"/>
      <c r="Q15" s="99"/>
    </row>
    <row r="16" spans="1:20" ht="15.95" customHeight="1" x14ac:dyDescent="0.25">
      <c r="A16" s="95"/>
      <c r="B16" s="88" t="s">
        <v>143</v>
      </c>
      <c r="C16" s="41"/>
      <c r="D16"/>
      <c r="E16" s="130" t="s">
        <v>129</v>
      </c>
      <c r="F16" s="41"/>
      <c r="J16" s="96"/>
      <c r="K16" s="96"/>
      <c r="L16" s="96"/>
      <c r="Q16" s="99"/>
    </row>
    <row r="17" spans="1:20" ht="15.95" customHeight="1" x14ac:dyDescent="0.25">
      <c r="A17" s="95"/>
      <c r="B17" s="88" t="s">
        <v>144</v>
      </c>
      <c r="C17" s="41"/>
      <c r="D17"/>
      <c r="E17" s="130" t="s">
        <v>129</v>
      </c>
      <c r="F17" s="41"/>
      <c r="J17" s="96"/>
      <c r="K17" s="96"/>
      <c r="L17" s="96"/>
      <c r="Q17" s="99"/>
    </row>
    <row r="18" spans="1:20" ht="15.95" customHeight="1" x14ac:dyDescent="0.25">
      <c r="A18" s="106"/>
      <c r="B18" s="88" t="s">
        <v>145</v>
      </c>
      <c r="C18" s="43"/>
      <c r="D18" s="131" t="s">
        <v>146</v>
      </c>
      <c r="E18" s="130" t="s">
        <v>129</v>
      </c>
      <c r="F18" s="41"/>
      <c r="J18" s="96"/>
      <c r="K18" s="96"/>
      <c r="L18" s="96"/>
      <c r="Q18" s="99"/>
    </row>
    <row r="19" spans="1:20" ht="15.95" customHeight="1" x14ac:dyDescent="0.25">
      <c r="B19" s="88" t="s">
        <v>147</v>
      </c>
      <c r="C19" s="43"/>
      <c r="D19" s="131" t="s">
        <v>148</v>
      </c>
      <c r="E19" s="130" t="s">
        <v>129</v>
      </c>
      <c r="F19" s="41"/>
      <c r="K19" s="96"/>
      <c r="L19" s="96"/>
    </row>
    <row r="20" spans="1:20" ht="15.95" customHeight="1" x14ac:dyDescent="0.25">
      <c r="B20" s="88" t="s">
        <v>149</v>
      </c>
      <c r="C20" s="41"/>
      <c r="D20"/>
      <c r="E20" s="130" t="s">
        <v>129</v>
      </c>
      <c r="F20" s="41"/>
      <c r="K20" s="96"/>
      <c r="L20" s="96"/>
    </row>
    <row r="21" spans="1:20" ht="15.95" customHeight="1" x14ac:dyDescent="0.25">
      <c r="B21" s="88" t="s">
        <v>150</v>
      </c>
      <c r="C21" s="41"/>
      <c r="D21"/>
      <c r="E21" s="130" t="s">
        <v>129</v>
      </c>
      <c r="F21" s="41"/>
      <c r="K21" s="96"/>
      <c r="L21" s="96"/>
    </row>
    <row r="22" spans="1:20" ht="15.95" customHeight="1" x14ac:dyDescent="0.25">
      <c r="B22" s="90" t="s">
        <v>151</v>
      </c>
      <c r="C22" s="44"/>
      <c r="D22"/>
      <c r="E22" s="130" t="s">
        <v>129</v>
      </c>
      <c r="F22" s="41"/>
      <c r="K22" s="96"/>
      <c r="L22" s="96"/>
    </row>
    <row r="23" spans="1:20" s="99" customFormat="1" x14ac:dyDescent="0.25">
      <c r="A23" s="96"/>
      <c r="B23" s="107"/>
      <c r="C23" s="120"/>
      <c r="D23"/>
      <c r="E23" s="129" t="s">
        <v>129</v>
      </c>
      <c r="F23" s="45"/>
      <c r="M23" s="96"/>
      <c r="N23" s="96"/>
      <c r="O23" s="96"/>
      <c r="P23" s="96"/>
      <c r="Q23" s="96"/>
      <c r="R23" s="96"/>
      <c r="S23" s="96"/>
      <c r="T23" s="96"/>
    </row>
    <row r="24" spans="1:20" s="99" customFormat="1" ht="6" customHeight="1" x14ac:dyDescent="0.25">
      <c r="A24" s="96"/>
      <c r="B24" s="107"/>
      <c r="C24" s="120"/>
      <c r="D24"/>
      <c r="I24" s="98"/>
      <c r="M24" s="96"/>
      <c r="N24" s="96"/>
      <c r="O24" s="96"/>
      <c r="P24" s="96"/>
      <c r="Q24" s="96"/>
      <c r="R24" s="96"/>
      <c r="S24" s="96"/>
      <c r="T24" s="96"/>
    </row>
    <row r="25" spans="1:20" s="99" customFormat="1" ht="34.5" customHeight="1" x14ac:dyDescent="0.25">
      <c r="A25" s="96"/>
      <c r="B25" s="482" t="s">
        <v>733</v>
      </c>
      <c r="C25" s="483"/>
      <c r="D25"/>
      <c r="I25" s="98"/>
      <c r="M25" s="96"/>
      <c r="N25" s="96"/>
      <c r="O25" s="96"/>
      <c r="P25" s="96"/>
      <c r="Q25" s="96"/>
      <c r="R25" s="96"/>
      <c r="S25" s="96"/>
      <c r="T25" s="96"/>
    </row>
    <row r="26" spans="1:20" s="107" customFormat="1" ht="15.95" customHeight="1" x14ac:dyDescent="0.25">
      <c r="A26" s="106"/>
      <c r="B26" s="86" t="s">
        <v>152</v>
      </c>
      <c r="C26" s="87" t="s">
        <v>100</v>
      </c>
      <c r="D26"/>
      <c r="I26" s="99"/>
      <c r="J26" s="99"/>
      <c r="K26" s="99"/>
      <c r="L26" s="99"/>
      <c r="M26" s="96"/>
      <c r="N26" s="96"/>
      <c r="O26" s="96"/>
      <c r="P26" s="96"/>
      <c r="Q26" s="96"/>
      <c r="R26" s="96"/>
      <c r="S26" s="96"/>
      <c r="T26" s="96"/>
    </row>
    <row r="27" spans="1:20" s="107" customFormat="1" ht="15.95" customHeight="1" x14ac:dyDescent="0.25">
      <c r="B27" s="124" t="s">
        <v>153</v>
      </c>
      <c r="C27" s="374"/>
      <c r="D27" s="123" t="s">
        <v>133</v>
      </c>
      <c r="I27" s="99"/>
      <c r="J27" s="99"/>
      <c r="K27" s="99"/>
      <c r="L27" s="99"/>
      <c r="M27" s="96"/>
      <c r="N27" s="96"/>
      <c r="O27" s="96"/>
      <c r="P27" s="96"/>
      <c r="Q27" s="96"/>
      <c r="R27" s="96"/>
      <c r="S27" s="96"/>
      <c r="T27" s="96"/>
    </row>
    <row r="28" spans="1:20" s="107" customFormat="1" ht="15.95" customHeight="1" x14ac:dyDescent="0.25">
      <c r="B28" s="121" t="s">
        <v>155</v>
      </c>
      <c r="C28" s="380"/>
      <c r="D28" s="119"/>
      <c r="I28" s="99"/>
      <c r="J28" s="99"/>
      <c r="K28" s="99"/>
      <c r="L28" s="99"/>
      <c r="M28" s="96"/>
      <c r="N28" s="96"/>
      <c r="O28" s="96"/>
      <c r="P28" s="96"/>
      <c r="Q28" s="96"/>
      <c r="R28" s="96"/>
      <c r="S28" s="96"/>
      <c r="T28" s="96"/>
    </row>
    <row r="29" spans="1:20" s="107" customFormat="1" ht="15.95" customHeight="1" x14ac:dyDescent="0.25">
      <c r="B29" s="121" t="s">
        <v>156</v>
      </c>
      <c r="C29" s="52"/>
      <c r="D29" s="119"/>
      <c r="I29" s="99"/>
      <c r="J29" s="99"/>
      <c r="K29" s="99"/>
      <c r="L29" s="99"/>
      <c r="M29" s="96"/>
      <c r="N29" s="96"/>
      <c r="O29" s="96"/>
      <c r="P29" s="96"/>
      <c r="Q29" s="96"/>
      <c r="R29" s="96"/>
      <c r="S29" s="96"/>
      <c r="T29" s="96"/>
    </row>
    <row r="30" spans="1:20" s="107" customFormat="1" ht="15.95" customHeight="1" x14ac:dyDescent="0.25">
      <c r="B30" s="121" t="s">
        <v>157</v>
      </c>
      <c r="C30" s="53"/>
      <c r="D30" s="119"/>
      <c r="I30" s="99"/>
      <c r="J30" s="99"/>
      <c r="K30" s="99"/>
      <c r="L30" s="99"/>
      <c r="M30" s="96"/>
      <c r="N30" s="96"/>
      <c r="O30" s="96"/>
      <c r="P30" s="96"/>
      <c r="Q30" s="96"/>
      <c r="R30" s="96"/>
      <c r="S30" s="96"/>
      <c r="T30" s="96"/>
    </row>
    <row r="31" spans="1:20" s="107" customFormat="1" ht="15.95" customHeight="1" x14ac:dyDescent="0.25">
      <c r="B31" s="121" t="s">
        <v>158</v>
      </c>
      <c r="C31" s="54"/>
      <c r="D31" s="119"/>
      <c r="E31" s="128"/>
      <c r="I31" s="99"/>
      <c r="J31" s="99"/>
      <c r="K31" s="99"/>
      <c r="L31" s="99"/>
      <c r="M31" s="96"/>
      <c r="N31" s="96"/>
      <c r="O31" s="96"/>
      <c r="P31" s="96"/>
      <c r="Q31" s="96"/>
      <c r="R31" s="96"/>
      <c r="S31" s="96"/>
      <c r="T31" s="96"/>
    </row>
    <row r="32" spans="1:20" s="107" customFormat="1" ht="31.9" customHeight="1" x14ac:dyDescent="0.25">
      <c r="B32" s="125" t="s">
        <v>722</v>
      </c>
      <c r="C32" s="55"/>
      <c r="D32" s="119"/>
      <c r="E32" s="128"/>
      <c r="I32" s="99"/>
      <c r="J32" s="99"/>
      <c r="K32" s="99"/>
      <c r="L32" s="99"/>
      <c r="M32" s="96"/>
      <c r="N32" s="96"/>
      <c r="O32" s="96"/>
      <c r="P32" s="96"/>
      <c r="Q32" s="96"/>
      <c r="R32" s="96"/>
      <c r="S32" s="96"/>
      <c r="T32" s="96"/>
    </row>
    <row r="33" spans="1:20" s="107" customFormat="1" ht="31.9" customHeight="1" x14ac:dyDescent="0.25">
      <c r="B33" s="125" t="s">
        <v>723</v>
      </c>
      <c r="C33" s="55"/>
      <c r="D33" s="119"/>
      <c r="I33" s="99"/>
      <c r="J33" s="99"/>
      <c r="K33" s="99"/>
      <c r="L33" s="99"/>
      <c r="M33" s="96"/>
      <c r="N33" s="96"/>
      <c r="O33" s="96"/>
      <c r="P33" s="96"/>
      <c r="Q33" s="96"/>
      <c r="R33" s="96"/>
      <c r="S33" s="96"/>
      <c r="T33" s="96"/>
    </row>
    <row r="34" spans="1:20" s="107" customFormat="1" ht="31.9" customHeight="1" x14ac:dyDescent="0.25">
      <c r="B34" s="125" t="s">
        <v>724</v>
      </c>
      <c r="C34" s="55"/>
      <c r="D34" s="119"/>
      <c r="I34" s="99"/>
      <c r="J34" s="99"/>
      <c r="K34" s="99"/>
      <c r="L34" s="99"/>
      <c r="M34" s="96"/>
      <c r="N34" s="96"/>
      <c r="O34" s="96"/>
      <c r="P34" s="96"/>
      <c r="Q34" s="96"/>
      <c r="R34" s="96"/>
      <c r="S34" s="96"/>
      <c r="T34" s="96"/>
    </row>
    <row r="35" spans="1:20" s="107" customFormat="1" ht="31.9" customHeight="1" x14ac:dyDescent="0.25">
      <c r="B35" s="125" t="s">
        <v>725</v>
      </c>
      <c r="C35" s="55"/>
      <c r="D35" s="119"/>
      <c r="I35" s="99"/>
      <c r="J35" s="99"/>
      <c r="K35" s="99"/>
      <c r="L35" s="99"/>
      <c r="M35" s="96"/>
      <c r="N35" s="96"/>
      <c r="O35" s="96"/>
      <c r="P35" s="96"/>
      <c r="Q35" s="96"/>
      <c r="R35" s="96"/>
      <c r="S35" s="96"/>
      <c r="T35" s="96"/>
    </row>
    <row r="36" spans="1:20" s="107" customFormat="1" ht="15.95" customHeight="1" x14ac:dyDescent="0.25">
      <c r="B36" s="121" t="s">
        <v>710</v>
      </c>
      <c r="C36" s="55"/>
      <c r="D36" s="119"/>
      <c r="I36" s="99"/>
      <c r="J36" s="99"/>
      <c r="K36" s="99"/>
      <c r="L36" s="99"/>
      <c r="M36" s="96"/>
      <c r="N36" s="96"/>
      <c r="O36" s="96"/>
      <c r="P36" s="96"/>
      <c r="Q36" s="96"/>
      <c r="R36" s="96"/>
      <c r="S36" s="96"/>
      <c r="T36" s="96"/>
    </row>
    <row r="37" spans="1:20" s="107" customFormat="1" ht="15.95" customHeight="1" x14ac:dyDescent="0.25">
      <c r="B37" s="121" t="s">
        <v>709</v>
      </c>
      <c r="C37" s="55"/>
      <c r="D37" s="119"/>
      <c r="I37" s="99"/>
      <c r="J37" s="99"/>
      <c r="K37" s="99"/>
      <c r="L37" s="99"/>
      <c r="M37" s="96"/>
      <c r="N37" s="96"/>
      <c r="O37" s="96"/>
      <c r="P37" s="96"/>
      <c r="Q37" s="96"/>
      <c r="R37" s="96"/>
      <c r="S37" s="96"/>
      <c r="T37" s="96"/>
    </row>
    <row r="38" spans="1:20" s="107" customFormat="1" ht="15.95" customHeight="1" x14ac:dyDescent="0.25">
      <c r="B38" s="121" t="s">
        <v>708</v>
      </c>
      <c r="C38" s="122" t="str">
        <f>IFERROR(C36/(C28*1000),"")</f>
        <v/>
      </c>
      <c r="D38" s="119"/>
      <c r="I38" s="99"/>
      <c r="J38" s="99"/>
      <c r="K38" s="99"/>
      <c r="L38" s="99"/>
      <c r="M38" s="96"/>
      <c r="N38" s="96"/>
      <c r="O38" s="96"/>
      <c r="P38" s="96"/>
      <c r="Q38" s="96"/>
      <c r="R38" s="96"/>
      <c r="S38" s="96"/>
      <c r="T38" s="96"/>
    </row>
    <row r="39" spans="1:20" s="107" customFormat="1" ht="15.95" customHeight="1" x14ac:dyDescent="0.25">
      <c r="B39" s="121" t="s">
        <v>707</v>
      </c>
      <c r="C39" s="122" t="str">
        <f>IFERROR(C37/(C28*1000),"")</f>
        <v/>
      </c>
      <c r="D39" s="119"/>
      <c r="I39" s="99"/>
      <c r="J39" s="99"/>
      <c r="K39" s="99"/>
      <c r="L39" s="99"/>
      <c r="M39" s="96"/>
      <c r="N39" s="96"/>
      <c r="O39" s="96"/>
      <c r="P39" s="96"/>
      <c r="Q39" s="96"/>
      <c r="R39" s="96"/>
      <c r="S39" s="96"/>
      <c r="T39" s="96"/>
    </row>
    <row r="40" spans="1:20" s="107" customFormat="1" ht="15.95" customHeight="1" x14ac:dyDescent="0.25">
      <c r="B40" s="121" t="s">
        <v>159</v>
      </c>
      <c r="C40" s="56"/>
      <c r="D40" s="119"/>
      <c r="E40" s="99"/>
      <c r="F40" s="99"/>
      <c r="G40" s="99"/>
      <c r="H40" s="99"/>
      <c r="I40" s="99"/>
      <c r="J40" s="99"/>
      <c r="K40" s="99"/>
      <c r="L40" s="99"/>
      <c r="M40" s="96"/>
      <c r="N40" s="96"/>
      <c r="O40" s="96"/>
      <c r="P40" s="96"/>
      <c r="Q40" s="96"/>
      <c r="R40" s="96"/>
      <c r="S40" s="96"/>
      <c r="T40" s="96"/>
    </row>
    <row r="41" spans="1:20" s="107" customFormat="1" x14ac:dyDescent="0.25">
      <c r="B41" s="117" t="s">
        <v>160</v>
      </c>
      <c r="C41" s="126" t="str">
        <f>IFERROR(C40/(8760*C28),"")</f>
        <v/>
      </c>
      <c r="D41" s="119"/>
      <c r="E41" s="99"/>
      <c r="F41" s="99"/>
      <c r="G41" s="99"/>
      <c r="H41" s="99"/>
      <c r="I41" s="99"/>
      <c r="J41" s="99"/>
      <c r="K41" s="99"/>
      <c r="L41" s="99"/>
      <c r="M41" s="96"/>
      <c r="N41" s="96"/>
      <c r="O41" s="96"/>
      <c r="P41" s="96"/>
      <c r="Q41" s="96"/>
      <c r="R41" s="96"/>
      <c r="S41" s="96"/>
      <c r="T41" s="96"/>
    </row>
    <row r="42" spans="1:20" s="99" customFormat="1" ht="18" customHeight="1" x14ac:dyDescent="0.25">
      <c r="A42" s="107"/>
      <c r="B42" s="107"/>
      <c r="C42" s="120"/>
      <c r="D42"/>
      <c r="I42" s="98"/>
      <c r="M42" s="96"/>
      <c r="N42" s="96"/>
      <c r="O42" s="96"/>
      <c r="P42" s="96"/>
      <c r="Q42" s="96"/>
      <c r="R42" s="96"/>
      <c r="S42" s="96"/>
      <c r="T42" s="96"/>
    </row>
    <row r="43" spans="1:20" s="107" customFormat="1" ht="15.95" customHeight="1" x14ac:dyDescent="0.25">
      <c r="A43" s="106"/>
      <c r="B43" s="78" t="s">
        <v>161</v>
      </c>
      <c r="C43" s="127" t="s">
        <v>100</v>
      </c>
      <c r="D43"/>
      <c r="G43" s="99"/>
      <c r="H43" s="99"/>
      <c r="I43" s="99"/>
      <c r="J43" s="99"/>
      <c r="K43" s="99"/>
      <c r="L43" s="99"/>
      <c r="M43" s="96"/>
      <c r="N43" s="96"/>
      <c r="O43" s="96"/>
      <c r="P43" s="96"/>
      <c r="Q43" s="96"/>
      <c r="R43" s="96"/>
      <c r="S43" s="96"/>
      <c r="T43" s="96"/>
    </row>
    <row r="44" spans="1:20" s="107" customFormat="1" ht="15.95" customHeight="1" x14ac:dyDescent="0.25">
      <c r="B44" s="124" t="s">
        <v>162</v>
      </c>
      <c r="C44" s="374"/>
      <c r="D44" s="123" t="s">
        <v>133</v>
      </c>
      <c r="E44" s="99"/>
      <c r="F44" s="99"/>
      <c r="G44" s="99"/>
      <c r="H44" s="99"/>
      <c r="I44" s="99"/>
      <c r="J44" s="99"/>
      <c r="K44" s="99"/>
      <c r="L44" s="99"/>
      <c r="M44" s="96"/>
      <c r="N44" s="96"/>
      <c r="O44" s="96"/>
      <c r="P44" s="96"/>
      <c r="Q44" s="96"/>
      <c r="R44" s="96"/>
      <c r="S44" s="96"/>
      <c r="T44" s="96"/>
    </row>
    <row r="45" spans="1:20" s="107" customFormat="1" ht="15.95" customHeight="1" x14ac:dyDescent="0.25">
      <c r="B45" s="121" t="s">
        <v>155</v>
      </c>
      <c r="C45" s="380"/>
      <c r="D45" s="119"/>
      <c r="E45" s="99"/>
      <c r="F45" s="99"/>
      <c r="G45" s="99"/>
      <c r="H45" s="99"/>
      <c r="I45" s="99"/>
      <c r="J45" s="99"/>
      <c r="K45" s="99"/>
      <c r="L45" s="99"/>
      <c r="M45" s="96"/>
      <c r="N45" s="96"/>
      <c r="O45" s="96"/>
      <c r="P45" s="96"/>
      <c r="Q45" s="96"/>
      <c r="R45" s="96"/>
      <c r="S45" s="96"/>
      <c r="T45" s="96"/>
    </row>
    <row r="46" spans="1:20" s="107" customFormat="1" ht="15.95" customHeight="1" x14ac:dyDescent="0.25">
      <c r="B46" s="121" t="s">
        <v>156</v>
      </c>
      <c r="C46" s="57"/>
      <c r="D46" s="119"/>
      <c r="E46" s="99"/>
      <c r="F46" s="99"/>
      <c r="G46" s="99"/>
      <c r="H46" s="99"/>
      <c r="I46" s="99"/>
      <c r="J46" s="99"/>
      <c r="K46" s="99"/>
      <c r="L46" s="99"/>
      <c r="M46" s="96"/>
      <c r="N46" s="96"/>
      <c r="O46" s="96"/>
      <c r="P46" s="96"/>
      <c r="Q46" s="96"/>
      <c r="R46" s="96"/>
      <c r="S46" s="96"/>
      <c r="T46" s="96"/>
    </row>
    <row r="47" spans="1:20" s="107" customFormat="1" ht="15.95" customHeight="1" x14ac:dyDescent="0.25">
      <c r="B47" s="121" t="s">
        <v>157</v>
      </c>
      <c r="C47" s="53"/>
      <c r="D47" s="119"/>
      <c r="E47" s="99"/>
      <c r="F47" s="99"/>
      <c r="G47" s="99"/>
      <c r="H47" s="99"/>
      <c r="I47" s="99"/>
      <c r="J47" s="99"/>
      <c r="K47" s="99"/>
      <c r="L47" s="99"/>
      <c r="M47" s="96"/>
      <c r="N47" s="96"/>
      <c r="O47" s="96"/>
      <c r="P47" s="96"/>
      <c r="Q47" s="96"/>
      <c r="R47" s="96"/>
      <c r="S47" s="96"/>
      <c r="T47" s="96"/>
    </row>
    <row r="48" spans="1:20" s="107" customFormat="1" ht="15.95" customHeight="1" x14ac:dyDescent="0.25">
      <c r="B48" s="121" t="s">
        <v>158</v>
      </c>
      <c r="C48" s="58"/>
      <c r="D48" s="119"/>
      <c r="E48" s="99"/>
      <c r="F48" s="99"/>
      <c r="G48" s="99"/>
      <c r="H48" s="99"/>
      <c r="I48" s="99"/>
      <c r="J48" s="99"/>
      <c r="K48" s="99"/>
      <c r="L48" s="99"/>
      <c r="M48" s="96"/>
      <c r="N48" s="96"/>
      <c r="O48" s="96"/>
      <c r="P48" s="96"/>
      <c r="Q48" s="96"/>
      <c r="R48" s="96"/>
      <c r="S48" s="96"/>
      <c r="T48" s="96"/>
    </row>
    <row r="49" spans="2:20" s="107" customFormat="1" ht="31.9" customHeight="1" x14ac:dyDescent="0.25">
      <c r="B49" s="125" t="s">
        <v>722</v>
      </c>
      <c r="C49" s="55"/>
      <c r="D49" s="119"/>
      <c r="E49" s="99"/>
      <c r="F49" s="99"/>
      <c r="G49" s="99"/>
      <c r="H49" s="99"/>
      <c r="I49" s="99"/>
      <c r="J49" s="99"/>
      <c r="K49" s="99"/>
      <c r="L49" s="99"/>
      <c r="M49" s="96"/>
      <c r="N49" s="96"/>
      <c r="O49" s="96"/>
      <c r="P49" s="96"/>
      <c r="Q49" s="96"/>
      <c r="R49" s="96"/>
      <c r="S49" s="96"/>
      <c r="T49" s="96"/>
    </row>
    <row r="50" spans="2:20" s="107" customFormat="1" ht="31.9" customHeight="1" x14ac:dyDescent="0.25">
      <c r="B50" s="125" t="s">
        <v>723</v>
      </c>
      <c r="C50" s="55"/>
      <c r="D50" s="119"/>
      <c r="E50" s="99"/>
      <c r="F50" s="99"/>
      <c r="G50" s="99"/>
      <c r="H50" s="99"/>
      <c r="I50" s="99"/>
      <c r="J50" s="99"/>
      <c r="K50" s="99"/>
      <c r="L50" s="99"/>
      <c r="M50" s="96"/>
      <c r="N50" s="96"/>
      <c r="O50" s="96"/>
      <c r="P50" s="96"/>
      <c r="Q50" s="96"/>
      <c r="R50" s="96"/>
      <c r="S50" s="96"/>
      <c r="T50" s="96"/>
    </row>
    <row r="51" spans="2:20" s="107" customFormat="1" ht="31.9" customHeight="1" x14ac:dyDescent="0.25">
      <c r="B51" s="125" t="s">
        <v>724</v>
      </c>
      <c r="C51" s="55"/>
      <c r="D51" s="119"/>
      <c r="E51" s="99"/>
      <c r="F51" s="99"/>
      <c r="G51" s="99"/>
      <c r="H51" s="99"/>
      <c r="I51" s="99"/>
      <c r="J51" s="99"/>
      <c r="K51" s="99"/>
      <c r="L51" s="99"/>
      <c r="M51" s="96"/>
      <c r="N51" s="96"/>
      <c r="O51" s="96"/>
      <c r="P51" s="96"/>
      <c r="Q51" s="96"/>
      <c r="R51" s="96"/>
      <c r="S51" s="96"/>
      <c r="T51" s="96"/>
    </row>
    <row r="52" spans="2:20" s="107" customFormat="1" ht="31.9" customHeight="1" x14ac:dyDescent="0.25">
      <c r="B52" s="125" t="s">
        <v>725</v>
      </c>
      <c r="C52" s="55"/>
      <c r="D52" s="119"/>
      <c r="E52" s="99"/>
      <c r="F52" s="99"/>
      <c r="G52" s="99"/>
      <c r="H52" s="99"/>
      <c r="I52" s="99"/>
      <c r="J52" s="99"/>
      <c r="K52" s="99"/>
      <c r="L52" s="99"/>
      <c r="M52" s="96"/>
      <c r="N52" s="96"/>
      <c r="O52" s="96"/>
      <c r="P52" s="96"/>
      <c r="Q52" s="96"/>
      <c r="R52" s="96"/>
      <c r="S52" s="96"/>
      <c r="T52" s="96"/>
    </row>
    <row r="53" spans="2:20" s="107" customFormat="1" ht="15.95" customHeight="1" x14ac:dyDescent="0.25">
      <c r="B53" s="121" t="s">
        <v>710</v>
      </c>
      <c r="C53" s="55"/>
      <c r="D53" s="119"/>
      <c r="E53" s="99"/>
      <c r="F53" s="99"/>
      <c r="G53" s="99"/>
      <c r="H53" s="99"/>
      <c r="I53" s="99"/>
      <c r="J53" s="99"/>
      <c r="K53" s="99"/>
      <c r="L53" s="99"/>
      <c r="M53" s="96"/>
      <c r="N53" s="96"/>
      <c r="O53" s="96"/>
      <c r="P53" s="96"/>
      <c r="Q53" s="96"/>
      <c r="R53" s="96"/>
      <c r="S53" s="96"/>
      <c r="T53" s="96"/>
    </row>
    <row r="54" spans="2:20" s="107" customFormat="1" ht="15.95" customHeight="1" x14ac:dyDescent="0.25">
      <c r="B54" s="121" t="s">
        <v>709</v>
      </c>
      <c r="C54" s="55"/>
      <c r="D54" s="119"/>
      <c r="E54" s="99"/>
      <c r="F54" s="99"/>
      <c r="G54" s="99"/>
      <c r="H54" s="99"/>
      <c r="I54" s="99"/>
      <c r="J54" s="99"/>
      <c r="K54" s="99"/>
      <c r="L54" s="99"/>
      <c r="M54" s="96"/>
      <c r="N54" s="96"/>
      <c r="O54" s="96"/>
      <c r="P54" s="96"/>
      <c r="Q54" s="96"/>
      <c r="R54" s="96"/>
      <c r="S54" s="96"/>
      <c r="T54" s="96"/>
    </row>
    <row r="55" spans="2:20" s="107" customFormat="1" ht="15.95" customHeight="1" x14ac:dyDescent="0.25">
      <c r="B55" s="121" t="s">
        <v>708</v>
      </c>
      <c r="C55" s="122" t="str">
        <f>IFERROR(C53/(C45*1000),"")</f>
        <v/>
      </c>
      <c r="D55" s="119"/>
      <c r="E55" s="99"/>
      <c r="F55" s="99"/>
      <c r="G55" s="99"/>
      <c r="H55" s="99"/>
      <c r="I55" s="99"/>
      <c r="J55" s="99"/>
      <c r="K55" s="99"/>
      <c r="L55" s="99"/>
      <c r="M55" s="96"/>
      <c r="N55" s="96"/>
      <c r="O55" s="96"/>
      <c r="P55" s="96"/>
      <c r="Q55" s="96"/>
      <c r="R55" s="96"/>
      <c r="S55" s="96"/>
      <c r="T55" s="96"/>
    </row>
    <row r="56" spans="2:20" s="107" customFormat="1" ht="15.95" customHeight="1" x14ac:dyDescent="0.25">
      <c r="B56" s="121" t="s">
        <v>707</v>
      </c>
      <c r="C56" s="122" t="str">
        <f>IFERROR(C54/(C45*1000),"")</f>
        <v/>
      </c>
      <c r="D56" s="119"/>
      <c r="F56" s="99"/>
      <c r="G56" s="99"/>
      <c r="H56" s="99"/>
      <c r="I56" s="99"/>
      <c r="J56" s="99"/>
      <c r="K56" s="99"/>
      <c r="L56" s="99"/>
      <c r="M56" s="96"/>
      <c r="N56" s="96"/>
      <c r="O56" s="96"/>
      <c r="P56" s="96"/>
      <c r="Q56" s="96"/>
      <c r="R56" s="96"/>
      <c r="S56" s="96"/>
      <c r="T56" s="96"/>
    </row>
    <row r="57" spans="2:20" ht="15.95" customHeight="1" x14ac:dyDescent="0.25">
      <c r="B57" s="121" t="s">
        <v>159</v>
      </c>
      <c r="C57" s="59"/>
      <c r="D57" s="119"/>
    </row>
    <row r="58" spans="2:20" x14ac:dyDescent="0.25">
      <c r="B58" s="117" t="s">
        <v>160</v>
      </c>
      <c r="C58" s="118" t="str">
        <f>IFERROR(C57/(8760*C45),"")</f>
        <v/>
      </c>
      <c r="D58" s="119"/>
    </row>
    <row r="59" spans="2:20" ht="51.95" customHeight="1" x14ac:dyDescent="0.25"/>
    <row r="60" spans="2:20" ht="17.45" customHeight="1" x14ac:dyDescent="0.25"/>
    <row r="61" spans="2:20" ht="15.95" customHeight="1" x14ac:dyDescent="0.25"/>
    <row r="62" spans="2:20" ht="15.95" customHeight="1" x14ac:dyDescent="0.25"/>
    <row r="63" spans="2:20" ht="15.95" customHeight="1" x14ac:dyDescent="0.25"/>
    <row r="64" spans="2:20" ht="15.95" customHeight="1" x14ac:dyDescent="0.25"/>
    <row r="65" spans="2:20" ht="15.95" customHeight="1" x14ac:dyDescent="0.25"/>
    <row r="66" spans="2:20" ht="15.95" customHeight="1" x14ac:dyDescent="0.25"/>
    <row r="67" spans="2:20" ht="15.95" customHeight="1" x14ac:dyDescent="0.25"/>
    <row r="68" spans="2:20" ht="15.95" customHeight="1" x14ac:dyDescent="0.25"/>
    <row r="69" spans="2:20" ht="15.95" customHeight="1" x14ac:dyDescent="0.25"/>
    <row r="70" spans="2:20" ht="15.95" customHeight="1" x14ac:dyDescent="0.25"/>
    <row r="71" spans="2:20" s="107" customFormat="1" ht="15.95" customHeight="1" x14ac:dyDescent="0.25">
      <c r="B71" s="96"/>
      <c r="C71" s="120"/>
      <c r="D71" s="96"/>
      <c r="E71" s="99"/>
      <c r="F71" s="99"/>
      <c r="G71" s="99"/>
      <c r="H71" s="99"/>
      <c r="I71" s="99"/>
      <c r="J71" s="99"/>
      <c r="K71" s="99"/>
      <c r="L71" s="99"/>
      <c r="M71" s="96"/>
      <c r="N71" s="96"/>
      <c r="O71" s="96"/>
      <c r="P71" s="96"/>
      <c r="Q71" s="96"/>
      <c r="R71" s="96"/>
      <c r="S71" s="96"/>
      <c r="T71" s="96"/>
    </row>
    <row r="72" spans="2:20" s="107" customFormat="1" ht="15.95" customHeight="1" x14ac:dyDescent="0.25">
      <c r="C72" s="120"/>
      <c r="D72" s="96"/>
      <c r="E72" s="99"/>
      <c r="F72" s="99"/>
      <c r="G72" s="99"/>
      <c r="H72" s="99"/>
      <c r="I72" s="99"/>
      <c r="J72" s="99"/>
      <c r="K72" s="99"/>
      <c r="L72" s="99"/>
      <c r="M72" s="96"/>
      <c r="N72" s="96"/>
      <c r="O72" s="96"/>
      <c r="P72" s="96"/>
      <c r="Q72" s="96"/>
      <c r="R72" s="96"/>
      <c r="S72" s="96"/>
      <c r="T72" s="96"/>
    </row>
    <row r="73" spans="2:20" s="107" customFormat="1" ht="15.95" customHeight="1" x14ac:dyDescent="0.25">
      <c r="C73" s="120"/>
      <c r="D73" s="96"/>
      <c r="E73" s="99"/>
      <c r="F73" s="99"/>
      <c r="G73" s="99"/>
      <c r="H73" s="99"/>
      <c r="I73" s="99"/>
      <c r="J73" s="99"/>
      <c r="K73" s="99"/>
      <c r="L73" s="99"/>
      <c r="M73" s="96"/>
      <c r="N73" s="96"/>
      <c r="O73" s="96"/>
      <c r="P73" s="96"/>
      <c r="Q73" s="96"/>
      <c r="R73" s="96"/>
      <c r="S73" s="96"/>
      <c r="T73" s="96"/>
    </row>
    <row r="74" spans="2:20" s="107" customFormat="1" ht="15.95" customHeight="1" x14ac:dyDescent="0.25">
      <c r="C74" s="120"/>
      <c r="D74" s="96"/>
      <c r="E74" s="99"/>
      <c r="F74" s="99"/>
      <c r="G74" s="99"/>
      <c r="H74" s="99"/>
      <c r="I74" s="99"/>
      <c r="J74" s="99"/>
      <c r="K74" s="99"/>
      <c r="L74" s="99"/>
      <c r="M74" s="96"/>
      <c r="N74" s="96"/>
      <c r="O74" s="96"/>
      <c r="P74" s="96"/>
      <c r="Q74" s="96"/>
      <c r="R74" s="96"/>
      <c r="S74" s="96"/>
      <c r="T74" s="96"/>
    </row>
    <row r="75" spans="2:20" s="107" customFormat="1" ht="15.95" customHeight="1" x14ac:dyDescent="0.25">
      <c r="C75" s="120"/>
      <c r="D75" s="96"/>
      <c r="E75" s="99"/>
      <c r="F75" s="99"/>
      <c r="G75" s="99"/>
      <c r="H75" s="99"/>
      <c r="I75" s="99"/>
      <c r="J75" s="99"/>
      <c r="K75" s="99"/>
      <c r="L75" s="99"/>
      <c r="M75" s="96"/>
      <c r="N75" s="96"/>
      <c r="O75" s="96"/>
      <c r="P75" s="96"/>
      <c r="Q75" s="96"/>
      <c r="R75" s="96"/>
      <c r="S75" s="96"/>
      <c r="T75" s="96"/>
    </row>
    <row r="76" spans="2:20" s="107" customFormat="1" ht="15.95" customHeight="1" x14ac:dyDescent="0.25">
      <c r="C76" s="120"/>
      <c r="D76" s="96"/>
      <c r="E76" s="99"/>
      <c r="F76" s="99"/>
      <c r="G76" s="99"/>
      <c r="H76" s="99"/>
      <c r="I76" s="99"/>
      <c r="J76" s="99"/>
      <c r="K76" s="99"/>
      <c r="L76" s="99"/>
      <c r="M76" s="96"/>
      <c r="N76" s="96"/>
      <c r="O76" s="96"/>
      <c r="P76" s="96"/>
      <c r="Q76" s="96"/>
      <c r="R76" s="96"/>
      <c r="S76" s="96"/>
      <c r="T76" s="96"/>
    </row>
    <row r="77" spans="2:20" s="107" customFormat="1" ht="15.95" customHeight="1" x14ac:dyDescent="0.25">
      <c r="C77" s="120"/>
      <c r="D77" s="96"/>
      <c r="E77" s="99"/>
      <c r="F77" s="99"/>
      <c r="G77" s="99"/>
      <c r="H77" s="99"/>
      <c r="I77" s="99"/>
      <c r="J77" s="99"/>
      <c r="K77" s="99"/>
      <c r="L77" s="99"/>
      <c r="M77" s="96"/>
      <c r="N77" s="96"/>
      <c r="O77" s="96"/>
      <c r="P77" s="96"/>
      <c r="Q77" s="96"/>
      <c r="R77" s="96"/>
      <c r="S77" s="96"/>
      <c r="T77" s="96"/>
    </row>
    <row r="78" spans="2:20" s="107" customFormat="1" ht="15.95" customHeight="1" x14ac:dyDescent="0.25">
      <c r="C78" s="120"/>
      <c r="D78" s="96"/>
      <c r="E78" s="99"/>
      <c r="F78" s="99"/>
      <c r="G78" s="99"/>
      <c r="H78" s="99"/>
      <c r="I78" s="99"/>
      <c r="J78" s="99"/>
      <c r="K78" s="99"/>
      <c r="L78" s="99"/>
      <c r="M78" s="96"/>
      <c r="N78" s="96"/>
      <c r="O78" s="96"/>
      <c r="P78" s="96"/>
      <c r="Q78" s="96"/>
      <c r="R78" s="96"/>
      <c r="S78" s="96"/>
      <c r="T78" s="96"/>
    </row>
    <row r="79" spans="2:20" s="107" customFormat="1" ht="15.95" customHeight="1" x14ac:dyDescent="0.25">
      <c r="C79" s="120"/>
      <c r="D79" s="96"/>
      <c r="E79" s="99"/>
      <c r="F79" s="99"/>
      <c r="G79" s="99"/>
      <c r="H79" s="99"/>
      <c r="I79" s="99"/>
      <c r="J79" s="99"/>
      <c r="K79" s="99"/>
      <c r="L79" s="99"/>
      <c r="M79" s="96"/>
      <c r="N79" s="96"/>
      <c r="O79" s="96"/>
      <c r="P79" s="96"/>
      <c r="Q79" s="96"/>
      <c r="R79" s="96"/>
      <c r="S79" s="96"/>
      <c r="T79" s="96"/>
    </row>
    <row r="80" spans="2:20" s="107" customFormat="1" ht="15.95" customHeight="1" x14ac:dyDescent="0.25">
      <c r="C80" s="120"/>
      <c r="D80" s="96"/>
      <c r="E80" s="99"/>
      <c r="F80" s="99"/>
      <c r="G80" s="99"/>
      <c r="H80" s="99"/>
      <c r="I80" s="99"/>
      <c r="J80" s="99"/>
      <c r="K80" s="99"/>
      <c r="L80" s="99"/>
      <c r="M80" s="96"/>
      <c r="N80" s="96"/>
      <c r="O80" s="96"/>
      <c r="P80" s="96"/>
      <c r="Q80" s="96"/>
      <c r="R80" s="96"/>
      <c r="S80" s="96"/>
      <c r="T80" s="96"/>
    </row>
    <row r="81" spans="2:20" s="107" customFormat="1" x14ac:dyDescent="0.25">
      <c r="C81" s="120"/>
      <c r="D81" s="96"/>
      <c r="E81" s="99"/>
      <c r="F81" s="99"/>
      <c r="G81" s="99"/>
      <c r="H81" s="99"/>
      <c r="I81" s="99"/>
      <c r="J81" s="99"/>
      <c r="K81" s="99"/>
      <c r="L81" s="99"/>
      <c r="M81" s="96"/>
      <c r="N81" s="96"/>
      <c r="O81" s="96"/>
      <c r="P81" s="96"/>
      <c r="Q81" s="96"/>
      <c r="R81" s="96"/>
      <c r="S81" s="96"/>
      <c r="T81" s="96"/>
    </row>
    <row r="82" spans="2:20" s="107" customFormat="1" x14ac:dyDescent="0.25">
      <c r="B82" s="96"/>
      <c r="C82" s="120"/>
      <c r="D82" s="96"/>
      <c r="E82" s="99"/>
      <c r="F82" s="99"/>
      <c r="G82" s="99"/>
      <c r="H82" s="99"/>
      <c r="I82" s="99"/>
      <c r="J82" s="99"/>
      <c r="K82" s="99"/>
      <c r="L82" s="99"/>
      <c r="M82" s="96"/>
      <c r="N82" s="96"/>
      <c r="O82" s="96"/>
      <c r="P82" s="96"/>
      <c r="Q82" s="96"/>
      <c r="R82" s="96"/>
      <c r="S82" s="96"/>
      <c r="T82" s="96"/>
    </row>
    <row r="83" spans="2:20" s="107" customFormat="1" x14ac:dyDescent="0.25">
      <c r="B83" s="96"/>
      <c r="C83" s="120"/>
      <c r="D83" s="96"/>
      <c r="E83" s="99"/>
      <c r="F83" s="99"/>
      <c r="G83" s="99"/>
      <c r="H83" s="99"/>
      <c r="I83" s="99"/>
      <c r="J83" s="99"/>
      <c r="K83" s="99"/>
      <c r="L83" s="99"/>
      <c r="M83" s="96"/>
      <c r="N83" s="96"/>
      <c r="O83" s="96"/>
      <c r="P83" s="96"/>
      <c r="Q83" s="96"/>
      <c r="R83" s="96"/>
      <c r="S83" s="96"/>
      <c r="T83" s="96"/>
    </row>
    <row r="84" spans="2:20" s="107" customFormat="1" x14ac:dyDescent="0.25">
      <c r="B84" s="96"/>
      <c r="C84" s="120"/>
      <c r="D84" s="96"/>
      <c r="E84" s="99"/>
      <c r="F84" s="99"/>
      <c r="G84" s="99"/>
      <c r="H84" s="99"/>
      <c r="I84" s="99"/>
      <c r="J84" s="99"/>
      <c r="K84" s="99"/>
      <c r="L84" s="99"/>
      <c r="M84" s="96"/>
      <c r="N84" s="96"/>
      <c r="O84" s="96"/>
      <c r="P84" s="96"/>
      <c r="Q84" s="96"/>
      <c r="R84" s="96"/>
      <c r="S84" s="96"/>
      <c r="T84" s="96"/>
    </row>
    <row r="85" spans="2:20" s="107" customFormat="1" x14ac:dyDescent="0.25">
      <c r="B85" s="96"/>
      <c r="C85" s="120"/>
      <c r="D85" s="96"/>
      <c r="E85" s="99"/>
      <c r="F85" s="99"/>
      <c r="G85" s="99"/>
      <c r="H85" s="99"/>
      <c r="I85" s="99"/>
      <c r="J85" s="99"/>
      <c r="K85" s="99"/>
      <c r="L85" s="99"/>
      <c r="M85" s="96"/>
      <c r="N85" s="96"/>
      <c r="O85" s="96"/>
      <c r="P85" s="96"/>
      <c r="Q85" s="96"/>
      <c r="R85" s="96"/>
      <c r="S85" s="96"/>
      <c r="T85" s="96"/>
    </row>
    <row r="86" spans="2:20" s="107" customFormat="1" x14ac:dyDescent="0.25">
      <c r="B86" s="96"/>
      <c r="C86" s="120"/>
      <c r="D86" s="96"/>
      <c r="E86" s="99"/>
      <c r="F86" s="99"/>
      <c r="G86" s="99"/>
      <c r="H86" s="99"/>
      <c r="I86" s="99"/>
      <c r="J86" s="99"/>
      <c r="K86" s="99"/>
      <c r="L86" s="99"/>
      <c r="M86" s="96"/>
      <c r="N86" s="96"/>
      <c r="O86" s="96"/>
      <c r="P86" s="96"/>
      <c r="Q86" s="96"/>
      <c r="R86" s="96"/>
      <c r="S86" s="96"/>
      <c r="T86" s="96"/>
    </row>
    <row r="87" spans="2:20" s="107" customFormat="1" x14ac:dyDescent="0.25">
      <c r="C87" s="120"/>
      <c r="D87" s="96"/>
      <c r="E87" s="99"/>
      <c r="F87" s="99"/>
      <c r="G87" s="99"/>
      <c r="H87" s="99"/>
      <c r="I87" s="99"/>
      <c r="J87" s="99"/>
      <c r="K87" s="99"/>
      <c r="L87" s="99"/>
      <c r="M87" s="96"/>
      <c r="N87" s="96"/>
      <c r="O87" s="96"/>
      <c r="P87" s="96"/>
      <c r="Q87" s="96"/>
      <c r="R87" s="96"/>
      <c r="S87" s="96"/>
      <c r="T87" s="96"/>
    </row>
    <row r="88" spans="2:20" s="107" customFormat="1" x14ac:dyDescent="0.25">
      <c r="C88" s="120"/>
      <c r="D88" s="96"/>
      <c r="E88" s="99"/>
      <c r="F88" s="99"/>
      <c r="G88" s="99"/>
      <c r="H88" s="99"/>
      <c r="I88" s="99"/>
      <c r="J88" s="99"/>
      <c r="K88" s="99"/>
      <c r="L88" s="99"/>
      <c r="M88" s="96"/>
      <c r="N88" s="96"/>
      <c r="O88" s="96"/>
      <c r="P88" s="96"/>
      <c r="Q88" s="96"/>
      <c r="R88" s="96"/>
      <c r="S88" s="96"/>
      <c r="T88" s="96"/>
    </row>
    <row r="89" spans="2:20" s="107" customFormat="1" x14ac:dyDescent="0.25">
      <c r="C89" s="120"/>
      <c r="D89" s="96"/>
      <c r="E89" s="99"/>
      <c r="F89" s="99"/>
      <c r="G89" s="99"/>
      <c r="H89" s="99"/>
      <c r="I89" s="99"/>
      <c r="J89" s="99"/>
      <c r="K89" s="99"/>
      <c r="L89" s="99"/>
      <c r="M89" s="96"/>
      <c r="N89" s="96"/>
      <c r="O89" s="96"/>
      <c r="P89" s="96"/>
      <c r="Q89" s="96"/>
      <c r="R89" s="96"/>
      <c r="S89" s="96"/>
      <c r="T89" s="96"/>
    </row>
    <row r="90" spans="2:20" s="107" customFormat="1" x14ac:dyDescent="0.25">
      <c r="C90" s="120"/>
      <c r="D90" s="96"/>
      <c r="E90" s="99"/>
      <c r="F90" s="99"/>
      <c r="G90" s="99"/>
      <c r="H90" s="99"/>
      <c r="I90" s="99"/>
      <c r="J90" s="99"/>
      <c r="K90" s="99"/>
      <c r="L90" s="99"/>
      <c r="M90" s="96"/>
      <c r="N90" s="96"/>
      <c r="O90" s="96"/>
      <c r="P90" s="96"/>
      <c r="Q90" s="96"/>
      <c r="R90" s="96"/>
      <c r="S90" s="96"/>
      <c r="T90" s="96"/>
    </row>
    <row r="91" spans="2:20" s="107" customFormat="1" x14ac:dyDescent="0.25">
      <c r="C91" s="120"/>
      <c r="D91" s="96"/>
      <c r="E91" s="99"/>
      <c r="F91" s="99"/>
      <c r="G91" s="99"/>
      <c r="H91" s="99"/>
      <c r="I91" s="99"/>
      <c r="J91" s="99"/>
      <c r="K91" s="99"/>
      <c r="L91" s="99"/>
      <c r="M91" s="96"/>
      <c r="N91" s="96"/>
      <c r="O91" s="96"/>
      <c r="P91" s="96"/>
      <c r="Q91" s="96"/>
      <c r="R91" s="96"/>
      <c r="S91" s="96"/>
      <c r="T91" s="96"/>
    </row>
    <row r="92" spans="2:20" s="107" customFormat="1" x14ac:dyDescent="0.25">
      <c r="C92" s="120"/>
      <c r="D92" s="96"/>
      <c r="E92" s="99"/>
      <c r="F92" s="99"/>
      <c r="G92" s="99"/>
      <c r="H92" s="99"/>
      <c r="I92" s="99"/>
      <c r="J92" s="99"/>
      <c r="K92" s="99"/>
      <c r="L92" s="99"/>
      <c r="M92" s="96"/>
      <c r="N92" s="96"/>
      <c r="O92" s="96"/>
      <c r="P92" s="96"/>
      <c r="Q92" s="96"/>
      <c r="R92" s="96"/>
      <c r="S92" s="96"/>
      <c r="T92" s="96"/>
    </row>
    <row r="93" spans="2:20" s="107" customFormat="1" x14ac:dyDescent="0.25">
      <c r="C93" s="120"/>
      <c r="D93" s="96"/>
      <c r="E93" s="99"/>
      <c r="F93" s="99"/>
      <c r="G93" s="99"/>
      <c r="H93" s="99"/>
      <c r="I93" s="99"/>
      <c r="J93" s="99"/>
      <c r="K93" s="99"/>
      <c r="L93" s="99"/>
      <c r="M93" s="96"/>
      <c r="N93" s="96"/>
      <c r="O93" s="96"/>
      <c r="P93" s="96"/>
      <c r="Q93" s="96"/>
      <c r="R93" s="96"/>
      <c r="S93" s="96"/>
      <c r="T93" s="96"/>
    </row>
    <row r="94" spans="2:20" s="107" customFormat="1" x14ac:dyDescent="0.25">
      <c r="B94" s="96"/>
      <c r="C94" s="120"/>
      <c r="D94" s="96"/>
      <c r="E94" s="99"/>
      <c r="F94" s="99"/>
      <c r="G94" s="99"/>
      <c r="H94" s="99"/>
      <c r="I94" s="99"/>
      <c r="J94" s="99"/>
      <c r="K94" s="99"/>
      <c r="L94" s="99"/>
      <c r="M94" s="96"/>
      <c r="N94" s="96"/>
      <c r="O94" s="96"/>
      <c r="P94" s="96"/>
      <c r="Q94" s="96"/>
      <c r="R94" s="96"/>
      <c r="S94" s="96"/>
      <c r="T94" s="96"/>
    </row>
    <row r="95" spans="2:20" s="107" customFormat="1" x14ac:dyDescent="0.25">
      <c r="B95" s="96"/>
      <c r="C95" s="120"/>
      <c r="D95" s="96"/>
      <c r="E95" s="99"/>
      <c r="F95" s="99"/>
      <c r="G95" s="99"/>
      <c r="H95" s="99"/>
      <c r="I95" s="99"/>
      <c r="J95" s="99"/>
      <c r="K95" s="99"/>
      <c r="L95" s="99"/>
      <c r="M95" s="96"/>
      <c r="N95" s="96"/>
      <c r="O95" s="96"/>
      <c r="P95" s="96"/>
      <c r="Q95" s="96"/>
      <c r="R95" s="96"/>
      <c r="S95" s="96"/>
      <c r="T95" s="96"/>
    </row>
    <row r="96" spans="2:20" s="107" customFormat="1" x14ac:dyDescent="0.25">
      <c r="B96" s="96"/>
      <c r="C96" s="120"/>
      <c r="D96" s="96"/>
      <c r="E96" s="99"/>
      <c r="F96" s="99"/>
      <c r="G96" s="99"/>
      <c r="H96" s="99"/>
      <c r="I96" s="99"/>
      <c r="J96" s="99"/>
      <c r="K96" s="99"/>
      <c r="L96" s="99"/>
      <c r="M96" s="96"/>
      <c r="N96" s="96"/>
      <c r="O96" s="96"/>
      <c r="P96" s="96"/>
      <c r="Q96" s="96"/>
      <c r="R96" s="96"/>
      <c r="S96" s="96"/>
      <c r="T96" s="96"/>
    </row>
    <row r="97" spans="2:20" s="107" customFormat="1" x14ac:dyDescent="0.25">
      <c r="B97" s="96"/>
      <c r="C97" s="120"/>
      <c r="D97" s="96"/>
      <c r="E97" s="99"/>
      <c r="F97" s="99"/>
      <c r="G97" s="99"/>
      <c r="H97" s="99"/>
      <c r="I97" s="99"/>
      <c r="J97" s="99"/>
      <c r="K97" s="99"/>
      <c r="L97" s="99"/>
      <c r="M97" s="96"/>
      <c r="N97" s="96"/>
      <c r="O97" s="96"/>
      <c r="P97" s="96"/>
      <c r="Q97" s="96"/>
      <c r="R97" s="96"/>
      <c r="S97" s="96"/>
      <c r="T97" s="96"/>
    </row>
    <row r="98" spans="2:20" s="107" customFormat="1" x14ac:dyDescent="0.25">
      <c r="B98" s="96"/>
      <c r="C98" s="120"/>
      <c r="D98" s="96"/>
      <c r="E98" s="99"/>
      <c r="F98" s="99"/>
      <c r="G98" s="99"/>
      <c r="H98" s="99"/>
      <c r="I98" s="99"/>
      <c r="J98" s="99"/>
      <c r="K98" s="99"/>
      <c r="L98" s="99"/>
      <c r="M98" s="96"/>
      <c r="N98" s="96"/>
      <c r="O98" s="96"/>
      <c r="P98" s="96"/>
      <c r="Q98" s="96"/>
      <c r="R98" s="96"/>
      <c r="S98" s="96"/>
      <c r="T98" s="96"/>
    </row>
    <row r="99" spans="2:20" s="107" customFormat="1" x14ac:dyDescent="0.25">
      <c r="B99" s="96"/>
      <c r="C99" s="120"/>
      <c r="D99" s="96"/>
      <c r="E99" s="99"/>
      <c r="F99" s="99"/>
      <c r="G99" s="99"/>
      <c r="H99" s="99"/>
      <c r="I99" s="99"/>
      <c r="J99" s="99"/>
      <c r="K99" s="99"/>
      <c r="L99" s="99"/>
      <c r="M99" s="96"/>
      <c r="N99" s="96"/>
      <c r="O99" s="96"/>
      <c r="P99" s="96"/>
      <c r="Q99" s="96"/>
      <c r="R99" s="96"/>
      <c r="S99" s="96"/>
      <c r="T99" s="96"/>
    </row>
    <row r="100" spans="2:20" s="107" customFormat="1" x14ac:dyDescent="0.25">
      <c r="B100" s="96"/>
      <c r="C100" s="120"/>
      <c r="D100" s="96"/>
      <c r="E100" s="99"/>
      <c r="F100" s="99"/>
      <c r="G100" s="99"/>
      <c r="H100" s="99"/>
      <c r="I100" s="99"/>
      <c r="J100" s="99"/>
      <c r="K100" s="99"/>
      <c r="L100" s="99"/>
      <c r="M100" s="96"/>
      <c r="N100" s="96"/>
      <c r="O100" s="96"/>
      <c r="P100" s="96"/>
      <c r="Q100" s="96"/>
      <c r="R100" s="96"/>
      <c r="S100" s="96"/>
      <c r="T100" s="96"/>
    </row>
    <row r="101" spans="2:20" s="107" customFormat="1" x14ac:dyDescent="0.25">
      <c r="B101" s="96"/>
      <c r="C101" s="120"/>
      <c r="D101" s="96"/>
      <c r="E101" s="99"/>
      <c r="F101" s="99"/>
      <c r="G101" s="99"/>
      <c r="H101" s="99"/>
      <c r="I101" s="99"/>
      <c r="J101" s="99"/>
      <c r="K101" s="99"/>
      <c r="L101" s="99"/>
      <c r="M101" s="96"/>
      <c r="N101" s="96"/>
      <c r="O101" s="96"/>
      <c r="P101" s="96"/>
      <c r="Q101" s="96"/>
      <c r="R101" s="96"/>
      <c r="S101" s="96"/>
      <c r="T101" s="96"/>
    </row>
    <row r="102" spans="2:20" s="107" customFormat="1" x14ac:dyDescent="0.25">
      <c r="B102" s="96"/>
      <c r="C102" s="120"/>
      <c r="D102" s="96"/>
      <c r="E102" s="99"/>
      <c r="F102" s="99"/>
      <c r="G102" s="99"/>
      <c r="H102" s="99"/>
      <c r="I102" s="99"/>
      <c r="J102" s="99"/>
      <c r="K102" s="99"/>
      <c r="L102" s="99"/>
      <c r="M102" s="96"/>
      <c r="N102" s="96"/>
      <c r="O102" s="96"/>
      <c r="P102" s="96"/>
      <c r="Q102" s="96"/>
      <c r="R102" s="96"/>
      <c r="S102" s="96"/>
      <c r="T102" s="96"/>
    </row>
    <row r="103" spans="2:20" s="107" customFormat="1" x14ac:dyDescent="0.25">
      <c r="B103" s="96"/>
      <c r="C103" s="120"/>
      <c r="D103" s="96"/>
      <c r="E103" s="99"/>
      <c r="F103" s="99"/>
      <c r="G103" s="99"/>
      <c r="H103" s="99"/>
      <c r="I103" s="99"/>
      <c r="J103" s="99"/>
      <c r="K103" s="99"/>
      <c r="L103" s="99"/>
      <c r="M103" s="96"/>
      <c r="N103" s="96"/>
      <c r="O103" s="96"/>
      <c r="P103" s="96"/>
      <c r="Q103" s="96"/>
      <c r="R103" s="96"/>
      <c r="S103" s="96"/>
      <c r="T103" s="96"/>
    </row>
    <row r="104" spans="2:20" s="107" customFormat="1" x14ac:dyDescent="0.25">
      <c r="B104" s="96"/>
      <c r="C104" s="120"/>
      <c r="D104" s="96"/>
      <c r="E104" s="99"/>
      <c r="F104" s="99"/>
      <c r="G104" s="99"/>
      <c r="H104" s="99"/>
      <c r="I104" s="99"/>
      <c r="J104" s="99"/>
      <c r="K104" s="99"/>
      <c r="L104" s="99"/>
      <c r="M104" s="96"/>
      <c r="N104" s="96"/>
      <c r="O104" s="96"/>
      <c r="P104" s="96"/>
      <c r="Q104" s="96"/>
      <c r="R104" s="96"/>
      <c r="S104" s="96"/>
      <c r="T104" s="96"/>
    </row>
    <row r="105" spans="2:20" s="107" customFormat="1" x14ac:dyDescent="0.25">
      <c r="B105" s="96"/>
      <c r="C105" s="120"/>
      <c r="D105" s="96"/>
      <c r="E105" s="99"/>
      <c r="F105" s="99"/>
      <c r="G105" s="99"/>
      <c r="H105" s="99"/>
      <c r="I105" s="99"/>
      <c r="J105" s="99"/>
      <c r="K105" s="99"/>
      <c r="L105" s="99"/>
      <c r="M105" s="96"/>
      <c r="N105" s="96"/>
      <c r="O105" s="96"/>
      <c r="P105" s="96"/>
      <c r="Q105" s="96"/>
      <c r="R105" s="96"/>
      <c r="S105" s="96"/>
      <c r="T105" s="96"/>
    </row>
    <row r="106" spans="2:20" s="107" customFormat="1" x14ac:dyDescent="0.25">
      <c r="B106" s="96"/>
      <c r="C106" s="120"/>
      <c r="D106" s="96"/>
      <c r="E106" s="99"/>
      <c r="F106" s="99"/>
      <c r="G106" s="99"/>
      <c r="H106" s="99"/>
      <c r="I106" s="99"/>
      <c r="J106" s="99"/>
      <c r="K106" s="99"/>
      <c r="L106" s="99"/>
      <c r="M106" s="96"/>
      <c r="N106" s="96"/>
      <c r="O106" s="96"/>
      <c r="P106" s="96"/>
      <c r="Q106" s="96"/>
      <c r="R106" s="96"/>
      <c r="S106" s="96"/>
      <c r="T106" s="96"/>
    </row>
    <row r="107" spans="2:20" s="107" customFormat="1" x14ac:dyDescent="0.25">
      <c r="B107" s="96"/>
      <c r="C107" s="120"/>
      <c r="D107" s="96"/>
      <c r="E107" s="99"/>
      <c r="F107" s="99"/>
      <c r="G107" s="99"/>
      <c r="H107" s="99"/>
      <c r="I107" s="99"/>
      <c r="J107" s="99"/>
      <c r="K107" s="99"/>
      <c r="L107" s="99"/>
      <c r="M107" s="96"/>
      <c r="N107" s="96"/>
      <c r="O107" s="96"/>
      <c r="P107" s="96"/>
      <c r="Q107" s="96"/>
      <c r="R107" s="96"/>
      <c r="S107" s="96"/>
      <c r="T107" s="96"/>
    </row>
    <row r="108" spans="2:20" s="107" customFormat="1" x14ac:dyDescent="0.25">
      <c r="B108" s="96"/>
      <c r="C108" s="120"/>
      <c r="D108" s="96"/>
      <c r="E108" s="99"/>
      <c r="F108" s="99"/>
      <c r="G108" s="99"/>
      <c r="H108" s="99"/>
      <c r="I108" s="99"/>
      <c r="J108" s="99"/>
      <c r="K108" s="99"/>
      <c r="L108" s="99"/>
      <c r="M108" s="96"/>
      <c r="N108" s="96"/>
      <c r="O108" s="96"/>
      <c r="P108" s="96"/>
      <c r="Q108" s="96"/>
      <c r="R108" s="96"/>
      <c r="S108" s="96"/>
      <c r="T108" s="96"/>
    </row>
    <row r="109" spans="2:20" s="107" customFormat="1" x14ac:dyDescent="0.25">
      <c r="B109" s="96"/>
      <c r="C109" s="120"/>
      <c r="D109" s="96"/>
      <c r="E109" s="99"/>
      <c r="F109" s="99"/>
      <c r="G109" s="99"/>
      <c r="H109" s="99"/>
      <c r="I109" s="99"/>
      <c r="J109" s="99"/>
      <c r="K109" s="99"/>
      <c r="L109" s="99"/>
      <c r="M109" s="96"/>
      <c r="N109" s="96"/>
      <c r="O109" s="96"/>
      <c r="P109" s="96"/>
      <c r="Q109" s="96"/>
      <c r="R109" s="96"/>
      <c r="S109" s="96"/>
      <c r="T109" s="96"/>
    </row>
    <row r="110" spans="2:20" s="107" customFormat="1" x14ac:dyDescent="0.25">
      <c r="B110" s="96"/>
      <c r="C110" s="120"/>
      <c r="D110" s="96"/>
      <c r="E110" s="99"/>
      <c r="F110" s="99"/>
      <c r="G110" s="99"/>
      <c r="H110" s="99"/>
      <c r="I110" s="99"/>
      <c r="J110" s="99"/>
      <c r="K110" s="99"/>
      <c r="L110" s="99"/>
      <c r="M110" s="96"/>
      <c r="N110" s="96"/>
      <c r="O110" s="96"/>
      <c r="P110" s="96"/>
      <c r="Q110" s="96"/>
      <c r="R110" s="96"/>
      <c r="S110" s="96"/>
      <c r="T110" s="96"/>
    </row>
    <row r="111" spans="2:20" s="107" customFormat="1" x14ac:dyDescent="0.25">
      <c r="B111" s="96"/>
      <c r="C111" s="120"/>
      <c r="D111" s="96"/>
      <c r="E111" s="99"/>
      <c r="F111" s="99"/>
      <c r="G111" s="99"/>
      <c r="H111" s="99"/>
      <c r="I111" s="99"/>
      <c r="J111" s="99"/>
      <c r="K111" s="99"/>
      <c r="L111" s="99"/>
      <c r="M111" s="96"/>
      <c r="N111" s="96"/>
      <c r="O111" s="96"/>
      <c r="P111" s="96"/>
      <c r="Q111" s="96"/>
      <c r="R111" s="96"/>
      <c r="S111" s="96"/>
      <c r="T111" s="96"/>
    </row>
    <row r="112" spans="2:20" s="107" customFormat="1" x14ac:dyDescent="0.25">
      <c r="B112" s="96"/>
      <c r="C112" s="120"/>
      <c r="D112" s="96"/>
      <c r="E112" s="99"/>
      <c r="F112" s="99"/>
      <c r="G112" s="99"/>
      <c r="H112" s="99"/>
      <c r="I112" s="99"/>
      <c r="J112" s="99"/>
      <c r="K112" s="99"/>
      <c r="L112" s="99"/>
      <c r="M112" s="96"/>
      <c r="N112" s="96"/>
      <c r="O112" s="96"/>
      <c r="P112" s="96"/>
      <c r="Q112" s="96"/>
      <c r="R112" s="96"/>
      <c r="S112" s="96"/>
      <c r="T112" s="96"/>
    </row>
    <row r="113" spans="2:20" s="107" customFormat="1" x14ac:dyDescent="0.25">
      <c r="B113" s="96"/>
      <c r="C113" s="120"/>
      <c r="D113" s="96"/>
      <c r="E113" s="99"/>
      <c r="F113" s="99"/>
      <c r="G113" s="99"/>
      <c r="H113" s="99"/>
      <c r="I113" s="99"/>
      <c r="J113" s="99"/>
      <c r="K113" s="99"/>
      <c r="L113" s="99"/>
      <c r="M113" s="96"/>
      <c r="N113" s="96"/>
      <c r="O113" s="96"/>
      <c r="P113" s="96"/>
      <c r="Q113" s="96"/>
      <c r="R113" s="96"/>
      <c r="S113" s="96"/>
      <c r="T113" s="96"/>
    </row>
    <row r="114" spans="2:20" s="107" customFormat="1" x14ac:dyDescent="0.25">
      <c r="B114" s="96"/>
      <c r="C114" s="120"/>
      <c r="D114" s="96"/>
      <c r="E114" s="99"/>
      <c r="F114" s="99"/>
      <c r="G114" s="99"/>
      <c r="H114" s="99"/>
      <c r="I114" s="99"/>
      <c r="J114" s="99"/>
      <c r="K114" s="99"/>
      <c r="L114" s="99"/>
      <c r="M114" s="96"/>
      <c r="N114" s="96"/>
      <c r="O114" s="96"/>
      <c r="P114" s="96"/>
      <c r="Q114" s="96"/>
      <c r="R114" s="96"/>
      <c r="S114" s="96"/>
      <c r="T114" s="96"/>
    </row>
    <row r="115" spans="2:20" s="107" customFormat="1" x14ac:dyDescent="0.25">
      <c r="B115" s="96"/>
      <c r="C115" s="120"/>
      <c r="D115" s="96"/>
      <c r="E115" s="99"/>
      <c r="F115" s="99"/>
      <c r="G115" s="99"/>
      <c r="H115" s="99"/>
      <c r="I115" s="99"/>
      <c r="J115" s="99"/>
      <c r="K115" s="99"/>
      <c r="L115" s="99"/>
      <c r="M115" s="96"/>
      <c r="N115" s="96"/>
      <c r="O115" s="96"/>
      <c r="P115" s="96"/>
      <c r="Q115" s="96"/>
      <c r="R115" s="96"/>
      <c r="S115" s="96"/>
      <c r="T115" s="96"/>
    </row>
    <row r="116" spans="2:20" s="107" customFormat="1" x14ac:dyDescent="0.25">
      <c r="B116" s="96"/>
      <c r="C116" s="120"/>
      <c r="D116" s="96"/>
      <c r="E116" s="99"/>
      <c r="F116" s="99"/>
      <c r="G116" s="99"/>
      <c r="H116" s="99"/>
      <c r="I116" s="99"/>
      <c r="J116" s="99"/>
      <c r="K116" s="99"/>
      <c r="L116" s="99"/>
      <c r="M116" s="96"/>
      <c r="N116" s="96"/>
      <c r="O116" s="96"/>
      <c r="P116" s="96"/>
      <c r="Q116" s="96"/>
      <c r="R116" s="96"/>
      <c r="S116" s="96"/>
      <c r="T116" s="96"/>
    </row>
    <row r="117" spans="2:20" s="107" customFormat="1" x14ac:dyDescent="0.25">
      <c r="B117" s="96"/>
      <c r="C117" s="120"/>
      <c r="D117" s="96"/>
      <c r="E117" s="99"/>
      <c r="F117" s="99"/>
      <c r="G117" s="99"/>
      <c r="H117" s="99"/>
      <c r="I117" s="99"/>
      <c r="J117" s="99"/>
      <c r="K117" s="99"/>
      <c r="L117" s="99"/>
      <c r="M117" s="96"/>
      <c r="N117" s="96"/>
      <c r="O117" s="96"/>
      <c r="P117" s="96"/>
      <c r="Q117" s="96"/>
      <c r="R117" s="96"/>
      <c r="S117" s="96"/>
      <c r="T117" s="96"/>
    </row>
    <row r="118" spans="2:20" s="107" customFormat="1" x14ac:dyDescent="0.25">
      <c r="B118" s="96"/>
      <c r="C118" s="120"/>
      <c r="D118" s="96"/>
      <c r="E118" s="99"/>
      <c r="F118" s="99"/>
      <c r="G118" s="99"/>
      <c r="H118" s="99"/>
      <c r="I118" s="99"/>
      <c r="J118" s="99"/>
      <c r="K118" s="99"/>
      <c r="L118" s="99"/>
      <c r="M118" s="96"/>
      <c r="N118" s="96"/>
      <c r="O118" s="96"/>
      <c r="P118" s="96"/>
      <c r="Q118" s="96"/>
      <c r="R118" s="96"/>
      <c r="S118" s="96"/>
      <c r="T118" s="96"/>
    </row>
    <row r="119" spans="2:20" s="107" customFormat="1" x14ac:dyDescent="0.25">
      <c r="B119" s="96"/>
      <c r="C119" s="120"/>
      <c r="D119" s="96"/>
      <c r="E119" s="99"/>
      <c r="F119" s="99"/>
      <c r="G119" s="99"/>
      <c r="H119" s="99"/>
      <c r="I119" s="99"/>
      <c r="J119" s="99"/>
      <c r="K119" s="99"/>
      <c r="L119" s="99"/>
      <c r="M119" s="96"/>
      <c r="N119" s="96"/>
      <c r="O119" s="96"/>
      <c r="P119" s="96"/>
      <c r="Q119" s="96"/>
      <c r="R119" s="96"/>
      <c r="S119" s="96"/>
      <c r="T119" s="96"/>
    </row>
    <row r="120" spans="2:20" s="107" customFormat="1" x14ac:dyDescent="0.25">
      <c r="B120" s="96"/>
      <c r="C120" s="120"/>
      <c r="D120" s="96"/>
      <c r="E120" s="99"/>
      <c r="F120" s="99"/>
      <c r="G120" s="99"/>
      <c r="H120" s="99"/>
      <c r="I120" s="99"/>
      <c r="J120" s="99"/>
      <c r="K120" s="99"/>
      <c r="L120" s="99"/>
      <c r="M120" s="96"/>
      <c r="N120" s="96"/>
      <c r="O120" s="96"/>
      <c r="P120" s="96"/>
      <c r="Q120" s="96"/>
      <c r="R120" s="96"/>
      <c r="S120" s="96"/>
      <c r="T120" s="96"/>
    </row>
    <row r="121" spans="2:20" s="107" customFormat="1" x14ac:dyDescent="0.25">
      <c r="B121" s="96"/>
      <c r="C121" s="120"/>
      <c r="D121" s="96"/>
      <c r="E121" s="99"/>
      <c r="F121" s="99"/>
      <c r="G121" s="99"/>
      <c r="H121" s="99"/>
      <c r="I121" s="99"/>
      <c r="J121" s="99"/>
      <c r="K121" s="99"/>
      <c r="L121" s="99"/>
      <c r="M121" s="96"/>
      <c r="N121" s="96"/>
      <c r="O121" s="96"/>
      <c r="P121" s="96"/>
      <c r="Q121" s="96"/>
      <c r="R121" s="96"/>
      <c r="S121" s="96"/>
      <c r="T121" s="96"/>
    </row>
    <row r="122" spans="2:20" s="107" customFormat="1" x14ac:dyDescent="0.25">
      <c r="B122" s="96"/>
      <c r="C122" s="120"/>
      <c r="D122" s="96"/>
      <c r="E122" s="99"/>
      <c r="F122" s="99"/>
      <c r="G122" s="99"/>
      <c r="H122" s="99"/>
      <c r="I122" s="99"/>
      <c r="J122" s="99"/>
      <c r="K122" s="99"/>
      <c r="L122" s="99"/>
      <c r="M122" s="96"/>
      <c r="N122" s="96"/>
      <c r="O122" s="96"/>
      <c r="P122" s="96"/>
      <c r="Q122" s="96"/>
      <c r="R122" s="96"/>
      <c r="S122" s="96"/>
      <c r="T122" s="96"/>
    </row>
    <row r="123" spans="2:20" s="107" customFormat="1" x14ac:dyDescent="0.25">
      <c r="B123" s="96"/>
      <c r="C123" s="120"/>
      <c r="D123" s="96"/>
      <c r="E123" s="99"/>
      <c r="F123" s="99"/>
      <c r="G123" s="99"/>
      <c r="H123" s="99"/>
      <c r="I123" s="99"/>
      <c r="J123" s="99"/>
      <c r="K123" s="99"/>
      <c r="L123" s="99"/>
      <c r="M123" s="96"/>
      <c r="N123" s="96"/>
      <c r="O123" s="96"/>
      <c r="P123" s="96"/>
      <c r="Q123" s="96"/>
      <c r="R123" s="96"/>
      <c r="S123" s="96"/>
      <c r="T123" s="96"/>
    </row>
    <row r="124" spans="2:20" s="107" customFormat="1" x14ac:dyDescent="0.25">
      <c r="B124" s="96"/>
      <c r="C124" s="120"/>
      <c r="D124" s="96"/>
      <c r="E124" s="99"/>
      <c r="F124" s="99"/>
      <c r="G124" s="99"/>
      <c r="H124" s="99"/>
      <c r="I124" s="99"/>
      <c r="J124" s="99"/>
      <c r="K124" s="99"/>
      <c r="L124" s="99"/>
      <c r="M124" s="96"/>
      <c r="N124" s="96"/>
      <c r="O124" s="96"/>
      <c r="P124" s="96"/>
      <c r="Q124" s="96"/>
      <c r="R124" s="96"/>
      <c r="S124" s="96"/>
      <c r="T124" s="96"/>
    </row>
    <row r="125" spans="2:20" s="107" customFormat="1" x14ac:dyDescent="0.25">
      <c r="B125" s="96"/>
      <c r="C125" s="120"/>
      <c r="D125" s="96"/>
      <c r="E125" s="99"/>
      <c r="F125" s="99"/>
      <c r="G125" s="99"/>
      <c r="H125" s="99"/>
      <c r="I125" s="99"/>
      <c r="J125" s="99"/>
      <c r="K125" s="99"/>
      <c r="L125" s="99"/>
      <c r="M125" s="96"/>
      <c r="N125" s="96"/>
      <c r="O125" s="96"/>
      <c r="P125" s="96"/>
      <c r="Q125" s="96"/>
      <c r="R125" s="96"/>
      <c r="S125" s="96"/>
      <c r="T125" s="96"/>
    </row>
    <row r="126" spans="2:20" s="107" customFormat="1" x14ac:dyDescent="0.25">
      <c r="B126" s="96"/>
      <c r="C126" s="120"/>
      <c r="D126" s="96"/>
      <c r="E126" s="99"/>
      <c r="F126" s="99"/>
      <c r="G126" s="99"/>
      <c r="H126" s="99"/>
      <c r="I126" s="99"/>
      <c r="J126" s="99"/>
      <c r="K126" s="99"/>
      <c r="L126" s="99"/>
      <c r="M126" s="96"/>
      <c r="N126" s="96"/>
      <c r="O126" s="96"/>
      <c r="P126" s="96"/>
      <c r="Q126" s="96"/>
      <c r="R126" s="96"/>
      <c r="S126" s="96"/>
      <c r="T126" s="96"/>
    </row>
    <row r="127" spans="2:20" s="107" customFormat="1" x14ac:dyDescent="0.25">
      <c r="B127" s="96"/>
      <c r="C127" s="120"/>
      <c r="D127" s="96"/>
      <c r="E127" s="99"/>
      <c r="F127" s="99"/>
      <c r="G127" s="99"/>
      <c r="H127" s="99"/>
      <c r="I127" s="99"/>
      <c r="J127" s="99"/>
      <c r="K127" s="99"/>
      <c r="L127" s="99"/>
      <c r="M127" s="96"/>
      <c r="N127" s="96"/>
      <c r="O127" s="96"/>
      <c r="P127" s="96"/>
      <c r="Q127" s="96"/>
      <c r="R127" s="96"/>
      <c r="S127" s="96"/>
      <c r="T127" s="96"/>
    </row>
    <row r="128" spans="2:20" s="107" customFormat="1" x14ac:dyDescent="0.25">
      <c r="B128" s="96"/>
      <c r="C128" s="120"/>
      <c r="D128" s="96"/>
      <c r="E128" s="99"/>
      <c r="F128" s="99"/>
      <c r="G128" s="99"/>
      <c r="H128" s="99"/>
      <c r="I128" s="99"/>
      <c r="J128" s="99"/>
      <c r="K128" s="99"/>
      <c r="L128" s="99"/>
      <c r="M128" s="96"/>
      <c r="N128" s="96"/>
      <c r="O128" s="96"/>
      <c r="P128" s="96"/>
      <c r="Q128" s="96"/>
      <c r="R128" s="96"/>
      <c r="S128" s="96"/>
      <c r="T128" s="96"/>
    </row>
    <row r="129" spans="2:20" s="107" customFormat="1" x14ac:dyDescent="0.25">
      <c r="B129" s="96"/>
      <c r="C129" s="120"/>
      <c r="D129" s="96"/>
      <c r="E129" s="99"/>
      <c r="F129" s="99"/>
      <c r="G129" s="99"/>
      <c r="H129" s="99"/>
      <c r="I129" s="99"/>
      <c r="J129" s="99"/>
      <c r="K129" s="99"/>
      <c r="L129" s="99"/>
      <c r="M129" s="96"/>
      <c r="N129" s="96"/>
      <c r="O129" s="96"/>
      <c r="P129" s="96"/>
      <c r="Q129" s="96"/>
      <c r="R129" s="96"/>
      <c r="S129" s="96"/>
      <c r="T129" s="96"/>
    </row>
    <row r="130" spans="2:20" x14ac:dyDescent="0.25"/>
    <row r="131" spans="2:20" x14ac:dyDescent="0.25"/>
    <row r="132" spans="2:20" x14ac:dyDescent="0.25"/>
    <row r="133" spans="2:20" x14ac:dyDescent="0.25"/>
    <row r="134" spans="2:20" x14ac:dyDescent="0.25"/>
    <row r="135" spans="2:20" x14ac:dyDescent="0.25"/>
    <row r="136" spans="2:20" x14ac:dyDescent="0.25"/>
    <row r="137" spans="2:20" x14ac:dyDescent="0.25"/>
    <row r="138" spans="2:20" x14ac:dyDescent="0.25"/>
    <row r="139" spans="2:20" x14ac:dyDescent="0.25"/>
    <row r="140" spans="2:20" x14ac:dyDescent="0.25"/>
    <row r="141" spans="2:20" x14ac:dyDescent="0.25"/>
    <row r="142" spans="2:20" x14ac:dyDescent="0.25"/>
    <row r="143" spans="2:20" x14ac:dyDescent="0.25"/>
    <row r="144" spans="2:20"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sheetData>
  <sheetProtection algorithmName="SHA-512" hashValue="hZn4sxu1hHQYGLyLijpPJsoWCnSM20hRC3Y2jWkkrSFxywEcThdkbaAUoiczMgyTBb2JHFito5ZqmTjg53vN7g==" saltValue="fef2+kb4ROXaUFsYnYu2Vw==" spinCount="100000" sheet="1" objects="1" scenarios="1" selectLockedCells="1"/>
  <mergeCells count="2">
    <mergeCell ref="E1:F2"/>
    <mergeCell ref="B25:C25"/>
  </mergeCells>
  <conditionalFormatting sqref="C9">
    <cfRule type="expression" dxfId="107" priority="21">
      <formula>IF(OR($C$8="PPA / ESA",$C$8="PPA / ESA with Transfer Option"),FALSE,TRUE)</formula>
    </cfRule>
  </conditionalFormatting>
  <conditionalFormatting sqref="C10">
    <cfRule type="expression" dxfId="106" priority="7">
      <formula>IF(OR($C$8="PPA / ESA",ISBLANK($C$8)),TRUE,FALSE)</formula>
    </cfRule>
  </conditionalFormatting>
  <conditionalFormatting sqref="C29">
    <cfRule type="expression" dxfId="105" priority="28">
      <formula>IF(OR($C$27="Battery Energy Storage", $C$27="Other"),FALSE,TRUE)</formula>
    </cfRule>
  </conditionalFormatting>
  <conditionalFormatting sqref="C32:C33">
    <cfRule type="expression" dxfId="104" priority="13">
      <formula>IF(OR($C$27="Wind",$C$27="Solar", $C$27="Other"),FALSE,TRUE)</formula>
    </cfRule>
  </conditionalFormatting>
  <conditionalFormatting sqref="C32:C35">
    <cfRule type="expression" dxfId="103" priority="17">
      <formula>IF(OR($C$8="PPA / ESA",$C$8="PPA / ESA with Transfer Option"),FALSE,TRUE)</formula>
    </cfRule>
  </conditionalFormatting>
  <conditionalFormatting sqref="C34:C35">
    <cfRule type="expression" dxfId="102" priority="12">
      <formula>IF(OR($C$27="Solar",$C$27="Wind"),TRUE,FALSE)</formula>
    </cfRule>
  </conditionalFormatting>
  <conditionalFormatting sqref="C36:C39">
    <cfRule type="expression" dxfId="101" priority="19">
      <formula>IF(OR($C$8="Company Ownership",$C$8="PPA / ESA with Transfer Option"),FALSE,TRUE)</formula>
    </cfRule>
  </conditionalFormatting>
  <conditionalFormatting sqref="C40:C41">
    <cfRule type="expression" dxfId="100" priority="9">
      <formula>IF($C$27="Battery Energy Storage",TRUE,FALSE)</formula>
    </cfRule>
  </conditionalFormatting>
  <conditionalFormatting sqref="C45:C58">
    <cfRule type="expression" dxfId="99" priority="14">
      <formula>ISBLANK($C$44)</formula>
    </cfRule>
  </conditionalFormatting>
  <conditionalFormatting sqref="C46">
    <cfRule type="expression" dxfId="98" priority="15">
      <formula>IF(OR($C$44="Battery Energy Storage",$C$44="Other"),FALSE,TRUE)</formula>
    </cfRule>
  </conditionalFormatting>
  <conditionalFormatting sqref="C49:C50">
    <cfRule type="expression" dxfId="97" priority="11">
      <formula>IF(OR($C$44="Solar",$C$44="Wind", $C$44="Other"),FALSE,TRUE)</formula>
    </cfRule>
  </conditionalFormatting>
  <conditionalFormatting sqref="C49:C52">
    <cfRule type="expression" dxfId="96" priority="16">
      <formula>IF(OR($C$8="PPA / ESA",$C$8="PPA / ESA with Transfer Option"),FALSE,TRUE)</formula>
    </cfRule>
  </conditionalFormatting>
  <conditionalFormatting sqref="C51:C52">
    <cfRule type="expression" dxfId="95" priority="10">
      <formula>IF(OR($C$44="Solar",$C$44="Wind"),TRUE,FALSE)</formula>
    </cfRule>
  </conditionalFormatting>
  <conditionalFormatting sqref="C53:C56">
    <cfRule type="expression" dxfId="94" priority="18">
      <formula>IF(OR($C$8="Company Ownership",$C$8="PPA / ESA with Transfer Option"),FALSE,TRUE)</formula>
    </cfRule>
  </conditionalFormatting>
  <conditionalFormatting sqref="C57:C58">
    <cfRule type="expression" dxfId="93" priority="8">
      <formula>IF(OR($C$44="Battery Energy Storage"),TRUE,FALSE)</formula>
    </cfRule>
  </conditionalFormatting>
  <conditionalFormatting sqref="D18">
    <cfRule type="expression" dxfId="92" priority="2">
      <formula>ISBLANK($C$18)</formula>
    </cfRule>
    <cfRule type="expression" dxfId="91" priority="3">
      <formula>OR($C18&lt;24,$C18&gt;50,ISNUMBER(SEARCH("°",$C18)))</formula>
    </cfRule>
  </conditionalFormatting>
  <conditionalFormatting sqref="D19">
    <cfRule type="expression" dxfId="90" priority="4">
      <formula>ISBLANK($C19)</formula>
    </cfRule>
    <cfRule type="expression" dxfId="89" priority="5">
      <formula>OR($C19&lt;-128,$C19&gt;-64,ISNUMBER(SEARCH("°",$C19)))</formula>
    </cfRule>
  </conditionalFormatting>
  <conditionalFormatting sqref="F4:F24">
    <cfRule type="expression" dxfId="88" priority="1">
      <formula>$C$12="no"</formula>
    </cfRule>
  </conditionalFormatting>
  <printOptions horizontalCentered="1"/>
  <pageMargins left="0.5" right="0.5" top="0.75" bottom="0.5" header="0.3" footer="0.3"/>
  <pageSetup scale="68" orientation="portrait" r:id="rId1"/>
  <colBreaks count="1" manualBreakCount="1">
    <brk id="4" max="57" man="1"/>
  </colBreaks>
  <tableParts count="2">
    <tablePart r:id="rId2"/>
    <tablePart r:id="rId3"/>
  </tableParts>
  <extLst>
    <ext xmlns:x14="http://schemas.microsoft.com/office/spreadsheetml/2009/9/main" uri="{CCE6A557-97BC-4b89-ADB6-D9C93CAAB3DF}">
      <x14:dataValidations xmlns:xm="http://schemas.microsoft.com/office/excel/2006/main" count="21">
        <x14:dataValidation type="list" allowBlank="1" showInputMessage="1" showErrorMessage="1" xr:uid="{4EBF8A06-A12B-4F70-8879-979D9CEE528B}">
          <x14:formula1>
            <xm:f>'Input Ranges'!$C$9:$C$11</xm:f>
          </x14:formula1>
          <xm:sqref>C9</xm:sqref>
        </x14:dataValidation>
        <x14:dataValidation type="list" allowBlank="1" showInputMessage="1" showErrorMessage="1" xr:uid="{AA35314E-01AB-4100-9109-E2FCDAEBCB5A}">
          <x14:formula1>
            <xm:f>'Input Ranges'!$C$27:$C$29</xm:f>
          </x14:formula1>
          <xm:sqref>C10</xm:sqref>
        </x14:dataValidation>
        <x14:dataValidation type="list" allowBlank="1" showInputMessage="1" showErrorMessage="1" xr:uid="{05A7AF27-413D-4AFF-A211-4754E82423B0}">
          <x14:formula1>
            <xm:f>'Input Ranges'!$A$16:$A$20</xm:f>
          </x14:formula1>
          <xm:sqref>C27</xm:sqref>
        </x14:dataValidation>
        <x14:dataValidation type="list" allowBlank="1" showInputMessage="1" showErrorMessage="1" xr:uid="{14CB8321-8006-4270-8F86-D582DDC42CE4}">
          <x14:formula1>
            <xm:f>'Input Ranges'!$A$29:$A$31</xm:f>
          </x14:formula1>
          <xm:sqref>C8</xm:sqref>
        </x14:dataValidation>
        <x14:dataValidation type="list" allowBlank="1" showInputMessage="1" showErrorMessage="1" xr:uid="{1D8A8D22-8170-42DC-A0CB-1D2BA3B91E7E}">
          <x14:formula1>
            <xm:f>'Input Ranges'!$B$7:$B$10</xm:f>
          </x14:formula1>
          <xm:sqref>C7</xm:sqref>
        </x14:dataValidation>
        <x14:dataValidation type="decimal" allowBlank="1" showInputMessage="1" showErrorMessage="1" xr:uid="{D20309EA-E4BC-4338-AEAF-D5AC6797CAB5}">
          <x14:formula1>
            <xm:f>'Input Ranges'!$I$3</xm:f>
          </x14:formula1>
          <x14:formula2>
            <xm:f>'Input Ranges'!$J$3</xm:f>
          </x14:formula2>
          <xm:sqref>C57 C22 C45 C49:C54 C11</xm:sqref>
        </x14:dataValidation>
        <x14:dataValidation type="list" allowBlank="1" showInputMessage="1" showErrorMessage="1" xr:uid="{704B0CB6-328C-4863-A585-81464C0C7605}">
          <x14:formula1>
            <xm:f>'Input Ranges'!$A$23:$A$25</xm:f>
          </x14:formula1>
          <xm:sqref>C44</xm:sqref>
        </x14:dataValidation>
        <x14:dataValidation type="decimal" allowBlank="1" showInputMessage="1" showErrorMessage="1" error="Please enter a decimal between 24 and 50" xr:uid="{C0F9DCF7-5B15-4433-AD9B-38659BEE404F}">
          <x14:formula1>
            <xm:f>'Input Ranges'!$I$9</xm:f>
          </x14:formula1>
          <x14:formula2>
            <xm:f>'Input Ranges'!$J$9</xm:f>
          </x14:formula2>
          <xm:sqref>C18</xm:sqref>
        </x14:dataValidation>
        <x14:dataValidation type="list" allowBlank="1" showInputMessage="1" showErrorMessage="1" xr:uid="{DC2EBFB4-3D96-4E91-B2A6-74F1089A683B}">
          <x14:formula1>
            <xm:f>'Input Ranges'!$E$21:$E$22</xm:f>
          </x14:formula1>
          <xm:sqref>C12</xm:sqref>
        </x14:dataValidation>
        <x14:dataValidation type="decimal" allowBlank="1" showInputMessage="1" showErrorMessage="1" xr:uid="{A4199F1F-7702-FF42-B58B-2B8FB6885B55}">
          <x14:formula1>
            <xm:f>'Input Ranges'!I3</xm:f>
          </x14:formula1>
          <x14:formula2>
            <xm:f>'Input Ranges'!J3</xm:f>
          </x14:formula2>
          <xm:sqref>C40</xm:sqref>
        </x14:dataValidation>
        <x14:dataValidation type="decimal" allowBlank="1" showInputMessage="1" showErrorMessage="1" xr:uid="{57528881-F70E-DE40-944C-497B1B96C5AB}">
          <x14:formula1>
            <xm:f>'Input Ranges'!I3</xm:f>
          </x14:formula1>
          <x14:formula2>
            <xm:f>'Input Ranges'!J3</xm:f>
          </x14:formula2>
          <xm:sqref>C46 C48</xm:sqref>
        </x14:dataValidation>
        <x14:dataValidation type="decimal" allowBlank="1" showInputMessage="1" showErrorMessage="1" xr:uid="{81154865-F1E2-C946-BB55-383585EC6D4E}">
          <x14:formula1>
            <xm:f>'Input Ranges'!I3</xm:f>
          </x14:formula1>
          <x14:formula2>
            <xm:f>'Input Ranges'!J3</xm:f>
          </x14:formula2>
          <xm:sqref>C36</xm:sqref>
        </x14:dataValidation>
        <x14:dataValidation type="decimal" allowBlank="1" showInputMessage="1" showErrorMessage="1" xr:uid="{AD0A5DE1-F563-1A4F-96D8-39B9C5C91C4F}">
          <x14:formula1>
            <xm:f>'Input Ranges'!I3</xm:f>
          </x14:formula1>
          <x14:formula2>
            <xm:f>'Input Ranges'!J3</xm:f>
          </x14:formula2>
          <xm:sqref>C34</xm:sqref>
        </x14:dataValidation>
        <x14:dataValidation type="decimal" allowBlank="1" showInputMessage="1" showErrorMessage="1" xr:uid="{97E6645F-BD48-E44D-9BBB-39072E794D67}">
          <x14:formula1>
            <xm:f>'Input Ranges'!I3</xm:f>
          </x14:formula1>
          <x14:formula2>
            <xm:f>'Input Ranges'!J3</xm:f>
          </x14:formula2>
          <xm:sqref>C31</xm:sqref>
        </x14:dataValidation>
        <x14:dataValidation type="decimal" allowBlank="1" showInputMessage="1" showErrorMessage="1" xr:uid="{1BCB86BB-761A-874F-8E94-5209F797C403}">
          <x14:formula1>
            <xm:f>'Input Ranges'!I3</xm:f>
          </x14:formula1>
          <x14:formula2>
            <xm:f>'Input Ranges'!J3</xm:f>
          </x14:formula2>
          <xm:sqref>C32</xm:sqref>
        </x14:dataValidation>
        <x14:dataValidation type="decimal" allowBlank="1" showInputMessage="1" showErrorMessage="1" xr:uid="{29118861-1FF3-964C-96EC-982C5A12A782}">
          <x14:formula1>
            <xm:f>'Input Ranges'!I3</xm:f>
          </x14:formula1>
          <x14:formula2>
            <xm:f>'Input Ranges'!J3</xm:f>
          </x14:formula2>
          <xm:sqref>C28</xm:sqref>
        </x14:dataValidation>
        <x14:dataValidation type="decimal" allowBlank="1" showInputMessage="1" showErrorMessage="1" xr:uid="{87CE0247-0BFE-3C44-9AA0-933DBA8A1DED}">
          <x14:formula1>
            <xm:f>'Input Ranges'!I3</xm:f>
          </x14:formula1>
          <x14:formula2>
            <xm:f>'Input Ranges'!J3</xm:f>
          </x14:formula2>
          <xm:sqref>C29</xm:sqref>
        </x14:dataValidation>
        <x14:dataValidation type="decimal" allowBlank="1" showInputMessage="1" showErrorMessage="1" error="Please enter a decimal between -64 and -128" xr:uid="{DC7DDE73-1364-4CCC-80AB-EAF96D94F3D4}">
          <x14:formula1>
            <xm:f>'Input Ranges'!I10</xm:f>
          </x14:formula1>
          <x14:formula2>
            <xm:f>'Input Ranges'!J10</xm:f>
          </x14:formula2>
          <xm:sqref>C19</xm:sqref>
        </x14:dataValidation>
        <x14:dataValidation type="decimal" allowBlank="1" showInputMessage="1" showErrorMessage="1" xr:uid="{D1DABB77-4A1B-4FF8-A455-D8E16F4F7664}">
          <x14:formula1>
            <xm:f>'Input Ranges'!I3</xm:f>
          </x14:formula1>
          <x14:formula2>
            <xm:f>'Input Ranges'!J4+'Input Ranges'!J3</xm:f>
          </x14:formula2>
          <xm:sqref>C33</xm:sqref>
        </x14:dataValidation>
        <x14:dataValidation type="decimal" allowBlank="1" showInputMessage="1" showErrorMessage="1" xr:uid="{2080C7BA-83F6-43A3-855F-CF7D81330B53}">
          <x14:formula1>
            <xm:f>'Input Ranges'!I3</xm:f>
          </x14:formula1>
          <x14:formula2>
            <xm:f>'Input Ranges'!J4+'Input Ranges'!J3</xm:f>
          </x14:formula2>
          <xm:sqref>C35</xm:sqref>
        </x14:dataValidation>
        <x14:dataValidation type="decimal" allowBlank="1" showInputMessage="1" showErrorMessage="1" xr:uid="{953B222C-FAE8-46EC-95B4-1665D60505A7}">
          <x14:formula1>
            <xm:f>'Input Ranges'!I3</xm:f>
          </x14:formula1>
          <x14:formula2>
            <xm:f>'Input Ranges'!J4+'Input Ranges'!J3</xm:f>
          </x14:formula2>
          <xm:sqref>C37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EB3DB-4D15-4D14-97E0-9E74E98EFBE1}">
  <sheetPr codeName="Sheet6">
    <tabColor theme="9" tint="-0.499984740745262"/>
    <pageSetUpPr fitToPage="1"/>
  </sheetPr>
  <dimension ref="B1:F11"/>
  <sheetViews>
    <sheetView showGridLines="0" zoomScale="90" zoomScaleNormal="90" zoomScaleSheetLayoutView="90" workbookViewId="0">
      <selection activeCell="C4" sqref="C4"/>
    </sheetView>
  </sheetViews>
  <sheetFormatPr defaultColWidth="9" defaultRowHeight="12" x14ac:dyDescent="0.2"/>
  <cols>
    <col min="2" max="2" width="75.5703125" customWidth="1"/>
    <col min="3" max="3" width="79" style="153" customWidth="1"/>
    <col min="4" max="4" width="17.140625" bestFit="1" customWidth="1"/>
    <col min="5" max="5" width="3.7109375" customWidth="1"/>
    <col min="6" max="6" width="30.5703125" customWidth="1"/>
  </cols>
  <sheetData>
    <row r="1" spans="2:6" ht="24.75" thickBot="1" x14ac:dyDescent="0.25">
      <c r="B1" s="1" t="s">
        <v>164</v>
      </c>
      <c r="C1" s="348" t="str">
        <f>+'Revision Log'!$B$1</f>
        <v>2026 New Mexico RFP</v>
      </c>
    </row>
    <row r="2" spans="2:6" ht="12.75" x14ac:dyDescent="0.2">
      <c r="B2" s="134"/>
    </row>
    <row r="3" spans="2:6" ht="12.75" x14ac:dyDescent="0.2">
      <c r="B3" s="86" t="s">
        <v>16</v>
      </c>
      <c r="C3" s="87" t="s">
        <v>100</v>
      </c>
    </row>
    <row r="4" spans="2:6" ht="21" customHeight="1" x14ac:dyDescent="0.2">
      <c r="B4" s="137" t="s">
        <v>712</v>
      </c>
      <c r="C4" s="396"/>
    </row>
    <row r="5" spans="2:6" ht="22.9" customHeight="1" x14ac:dyDescent="0.2">
      <c r="B5" s="138" t="s">
        <v>713</v>
      </c>
      <c r="C5" s="327"/>
    </row>
    <row r="6" spans="2:6" ht="33.6" customHeight="1" x14ac:dyDescent="0.2">
      <c r="B6" s="138" t="s">
        <v>714</v>
      </c>
      <c r="C6" s="327"/>
    </row>
    <row r="7" spans="2:6" ht="18" customHeight="1" x14ac:dyDescent="0.2">
      <c r="B7" s="137" t="s">
        <v>165</v>
      </c>
      <c r="C7" s="328"/>
    </row>
    <row r="8" spans="2:6" ht="18" customHeight="1" x14ac:dyDescent="0.2">
      <c r="B8" s="137" t="s">
        <v>166</v>
      </c>
      <c r="C8" s="326"/>
    </row>
    <row r="9" spans="2:6" ht="51" customHeight="1" x14ac:dyDescent="0.2">
      <c r="B9" s="139" t="s">
        <v>715</v>
      </c>
      <c r="C9" s="375"/>
      <c r="D9" s="123" t="s">
        <v>183</v>
      </c>
      <c r="F9" s="412" t="s">
        <v>748</v>
      </c>
    </row>
    <row r="10" spans="2:6" ht="136.15" customHeight="1" x14ac:dyDescent="0.2">
      <c r="B10" s="137" t="s">
        <v>716</v>
      </c>
      <c r="C10" s="375"/>
      <c r="D10" s="123" t="s">
        <v>183</v>
      </c>
      <c r="F10" s="412" t="s">
        <v>748</v>
      </c>
    </row>
    <row r="11" spans="2:6" ht="39.950000000000003" customHeight="1" x14ac:dyDescent="0.2">
      <c r="B11" s="138" t="s">
        <v>717</v>
      </c>
      <c r="C11" s="375"/>
      <c r="D11" s="123" t="s">
        <v>183</v>
      </c>
      <c r="F11" s="412" t="s">
        <v>748</v>
      </c>
    </row>
  </sheetData>
  <sheetProtection algorithmName="SHA-512" hashValue="rOWCG3ybodsAxS1C7np3CHbdVrfOd9apGhsZ/siBhXR2ewPSNud7nUGGHjLlvxggZQtZJ6PmHQ4euicIu070CQ==" saltValue="kimEKJUaPvqdJsUC+HoSQA==" spinCount="100000" sheet="1" objects="1" scenarios="1" selectLockedCells="1"/>
  <conditionalFormatting sqref="F9:F11">
    <cfRule type="expression" dxfId="87" priority="1">
      <formula>OR($C9="Yes", $C9="No", $C9="")</formula>
    </cfRule>
  </conditionalFormatting>
  <printOptions horizontalCentered="1"/>
  <pageMargins left="0.5" right="0.5" top="0.75" bottom="0.5" header="0.3" footer="0.3"/>
  <pageSetup scale="92"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decimal" allowBlank="1" showInputMessage="1" showErrorMessage="1" xr:uid="{B01815FF-D74E-402D-B9CF-B99327DF7D2E}">
          <x14:formula1>
            <xm:f>'Input Ranges'!$I$5</xm:f>
          </x14:formula1>
          <x14:formula2>
            <xm:f>'Input Ranges'!$J$5</xm:f>
          </x14:formula2>
          <xm:sqref>C7</xm:sqref>
        </x14:dataValidation>
        <x14:dataValidation type="list" allowBlank="1" showInputMessage="1" showErrorMessage="1" xr:uid="{7388FBD3-6990-42DE-BB80-595668DC6518}">
          <x14:formula1>
            <xm:f>'Input Ranges'!$E$21:$E$22</xm:f>
          </x14:formula1>
          <xm:sqref>C9:C11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23939-E057-0643-A6F6-94CBFAB1FDE8}">
  <sheetPr codeName="Sheet7">
    <tabColor theme="3" tint="0.59999389629810485"/>
  </sheetPr>
  <dimension ref="A1:S109"/>
  <sheetViews>
    <sheetView showGridLines="0" showOutlineSymbols="0" zoomScale="90" zoomScaleNormal="90" zoomScaleSheetLayoutView="80" workbookViewId="0">
      <selection activeCell="C5" sqref="C5"/>
    </sheetView>
  </sheetViews>
  <sheetFormatPr defaultColWidth="11" defaultRowHeight="12.75" customHeight="1" x14ac:dyDescent="0.25"/>
  <cols>
    <col min="1" max="1" width="5.140625" style="140" customWidth="1"/>
    <col min="2" max="2" width="70.5703125" style="96" customWidth="1"/>
    <col min="3" max="3" width="30.5703125" style="120" customWidth="1"/>
    <col min="4" max="6" width="30.5703125" style="96" customWidth="1"/>
    <col min="7" max="7" width="11.140625" style="140" customWidth="1"/>
    <col min="8" max="16384" width="11" style="96"/>
  </cols>
  <sheetData>
    <row r="1" spans="1:8" ht="35.1" customHeight="1" thickBot="1" x14ac:dyDescent="0.3">
      <c r="A1" s="112"/>
      <c r="B1" s="1" t="s">
        <v>167</v>
      </c>
      <c r="C1" s="348"/>
      <c r="D1" s="157"/>
      <c r="E1" s="157"/>
      <c r="F1" s="94" t="str">
        <f>+'Revision Log'!$B$1</f>
        <v>2026 New Mexico RFP</v>
      </c>
      <c r="G1" s="113"/>
      <c r="H1" s="114"/>
    </row>
    <row r="2" spans="1:8" ht="25.5" customHeight="1" x14ac:dyDescent="0.25">
      <c r="A2" s="112"/>
      <c r="B2" s="133"/>
      <c r="C2" s="158"/>
      <c r="D2" s="113"/>
      <c r="E2" s="113"/>
      <c r="F2" s="113"/>
      <c r="G2" s="114"/>
      <c r="H2" s="114"/>
    </row>
    <row r="3" spans="1:8" s="140" customFormat="1" ht="18" customHeight="1" x14ac:dyDescent="0.25">
      <c r="B3" s="159" t="s">
        <v>168</v>
      </c>
      <c r="C3" s="160" t="s">
        <v>100</v>
      </c>
      <c r="D3" s="161"/>
    </row>
    <row r="4" spans="1:8" s="140" customFormat="1" ht="20.100000000000001" customHeight="1" x14ac:dyDescent="0.25">
      <c r="B4" s="124" t="s">
        <v>169</v>
      </c>
      <c r="C4" s="162" t="str">
        <f>IF('3. Project Information'!C27="Thermal","Primary",IF('3. Project Information'!C44="Thermal","Secondary",""))</f>
        <v/>
      </c>
      <c r="D4" s="155"/>
    </row>
    <row r="5" spans="1:8" s="140" customFormat="1" ht="20.100000000000001" customHeight="1" x14ac:dyDescent="0.25">
      <c r="B5" s="121" t="s">
        <v>170</v>
      </c>
      <c r="C5" s="341"/>
      <c r="D5" s="119" t="s">
        <v>133</v>
      </c>
    </row>
    <row r="6" spans="1:8" s="140" customFormat="1" ht="20.100000000000001" customHeight="1" x14ac:dyDescent="0.25">
      <c r="B6" s="121" t="s">
        <v>171</v>
      </c>
      <c r="C6" s="60"/>
      <c r="D6" s="155"/>
    </row>
    <row r="7" spans="1:8" s="140" customFormat="1" ht="20.100000000000001" customHeight="1" x14ac:dyDescent="0.25">
      <c r="B7" s="121" t="s">
        <v>172</v>
      </c>
      <c r="C7" s="60"/>
      <c r="D7" s="155"/>
    </row>
    <row r="8" spans="1:8" s="140" customFormat="1" ht="20.100000000000001" customHeight="1" x14ac:dyDescent="0.25">
      <c r="B8" s="121" t="s">
        <v>173</v>
      </c>
      <c r="C8" s="61"/>
      <c r="D8" s="155"/>
    </row>
    <row r="9" spans="1:8" s="140" customFormat="1" ht="20.100000000000001" customHeight="1" x14ac:dyDescent="0.25">
      <c r="B9" s="121" t="s">
        <v>174</v>
      </c>
      <c r="C9" s="341"/>
      <c r="D9" s="119" t="s">
        <v>133</v>
      </c>
    </row>
    <row r="10" spans="1:8" s="140" customFormat="1" ht="20.100000000000001" customHeight="1" x14ac:dyDescent="0.25">
      <c r="B10" s="121" t="s">
        <v>155</v>
      </c>
      <c r="C10" s="156" t="str" cm="1">
        <f t="array" ref="C10">IFERROR(INDEX('3. Project Information'!$C$27:$C$58,MATCH("Thermal",'3. Project Information'!$C$27:$C$58,0)+1),"")</f>
        <v/>
      </c>
      <c r="D10" s="155"/>
    </row>
    <row r="11" spans="1:8" s="140" customFormat="1" ht="20.100000000000001" customHeight="1" x14ac:dyDescent="0.25">
      <c r="B11" s="121" t="s">
        <v>175</v>
      </c>
      <c r="C11" s="60"/>
      <c r="D11" s="155"/>
    </row>
    <row r="12" spans="1:8" s="140" customFormat="1" ht="20.100000000000001" customHeight="1" x14ac:dyDescent="0.25">
      <c r="B12" s="121" t="s">
        <v>176</v>
      </c>
      <c r="C12" s="60"/>
      <c r="D12" s="155"/>
    </row>
    <row r="13" spans="1:8" s="140" customFormat="1" ht="20.100000000000001" customHeight="1" x14ac:dyDescent="0.25">
      <c r="B13" s="121" t="s">
        <v>177</v>
      </c>
      <c r="C13" s="60"/>
      <c r="D13" s="155"/>
    </row>
    <row r="14" spans="1:8" s="140" customFormat="1" ht="20.100000000000001" customHeight="1" x14ac:dyDescent="0.25">
      <c r="B14" s="121" t="s">
        <v>178</v>
      </c>
      <c r="C14" s="60"/>
      <c r="D14" s="155"/>
    </row>
    <row r="15" spans="1:8" s="140" customFormat="1" ht="20.100000000000001" customHeight="1" x14ac:dyDescent="0.25">
      <c r="B15" s="121" t="s">
        <v>179</v>
      </c>
      <c r="C15" s="60"/>
      <c r="D15" s="155"/>
    </row>
    <row r="16" spans="1:8" s="140" customFormat="1" ht="20.100000000000001" customHeight="1" x14ac:dyDescent="0.25">
      <c r="B16" s="121" t="s">
        <v>180</v>
      </c>
      <c r="C16" s="60"/>
      <c r="D16" s="155"/>
    </row>
    <row r="17" spans="1:5" s="140" customFormat="1" ht="20.100000000000001" customHeight="1" x14ac:dyDescent="0.25">
      <c r="B17" s="121" t="s">
        <v>181</v>
      </c>
      <c r="C17" s="62"/>
      <c r="D17" s="155"/>
    </row>
    <row r="18" spans="1:5" s="140" customFormat="1" ht="33.950000000000003" customHeight="1" x14ac:dyDescent="0.25">
      <c r="B18" s="125" t="s">
        <v>182</v>
      </c>
      <c r="C18" s="341"/>
      <c r="D18" s="119" t="s">
        <v>183</v>
      </c>
    </row>
    <row r="19" spans="1:5" s="140" customFormat="1" ht="33.950000000000003" customHeight="1" x14ac:dyDescent="0.25">
      <c r="B19" s="125" t="s">
        <v>184</v>
      </c>
      <c r="C19" s="341"/>
      <c r="D19" s="119" t="s">
        <v>183</v>
      </c>
    </row>
    <row r="20" spans="1:5" s="140" customFormat="1" ht="33.950000000000003" customHeight="1" x14ac:dyDescent="0.25">
      <c r="B20" s="125" t="s">
        <v>185</v>
      </c>
      <c r="C20" s="341"/>
      <c r="D20" s="119" t="s">
        <v>183</v>
      </c>
    </row>
    <row r="21" spans="1:5" s="140" customFormat="1" ht="20.100000000000001" customHeight="1" x14ac:dyDescent="0.25">
      <c r="B21" s="121" t="s">
        <v>186</v>
      </c>
      <c r="C21" s="63"/>
      <c r="D21" s="155"/>
    </row>
    <row r="22" spans="1:5" s="140" customFormat="1" ht="20.100000000000001" customHeight="1" x14ac:dyDescent="0.25">
      <c r="B22" s="121" t="s">
        <v>187</v>
      </c>
      <c r="C22" s="64"/>
      <c r="D22" s="155"/>
    </row>
    <row r="23" spans="1:5" s="140" customFormat="1" ht="20.100000000000001" customHeight="1" x14ac:dyDescent="0.25">
      <c r="B23" s="117" t="s">
        <v>188</v>
      </c>
      <c r="C23" s="65"/>
      <c r="D23" s="155"/>
    </row>
    <row r="24" spans="1:5" s="140" customFormat="1" ht="20.100000000000001" customHeight="1" x14ac:dyDescent="0.25">
      <c r="A24"/>
      <c r="B24"/>
      <c r="C24" s="153"/>
      <c r="D24"/>
      <c r="E24"/>
    </row>
    <row r="25" spans="1:5" s="140" customFormat="1" ht="20.100000000000001" customHeight="1" x14ac:dyDescent="0.25">
      <c r="A25"/>
      <c r="B25" s="86" t="s">
        <v>189</v>
      </c>
      <c r="C25" s="87" t="s">
        <v>100</v>
      </c>
      <c r="D25"/>
      <c r="E25"/>
    </row>
    <row r="26" spans="1:5" s="140" customFormat="1" ht="20.100000000000001" customHeight="1" x14ac:dyDescent="0.25">
      <c r="B26" s="88" t="s">
        <v>190</v>
      </c>
      <c r="C26" s="31"/>
    </row>
    <row r="27" spans="1:5" s="140" customFormat="1" ht="20.100000000000001" customHeight="1" x14ac:dyDescent="0.25">
      <c r="B27" s="88" t="s">
        <v>191</v>
      </c>
      <c r="C27" s="6"/>
    </row>
    <row r="28" spans="1:5" s="140" customFormat="1" ht="20.100000000000001" customHeight="1" x14ac:dyDescent="0.25">
      <c r="B28" s="88" t="s">
        <v>192</v>
      </c>
      <c r="C28" s="6"/>
    </row>
    <row r="29" spans="1:5" s="140" customFormat="1" ht="20.100000000000001" customHeight="1" x14ac:dyDescent="0.25">
      <c r="B29" s="88" t="s">
        <v>193</v>
      </c>
      <c r="C29" s="31"/>
    </row>
    <row r="30" spans="1:5" s="140" customFormat="1" ht="20.100000000000001" customHeight="1" x14ac:dyDescent="0.25">
      <c r="B30" s="90" t="s">
        <v>194</v>
      </c>
      <c r="C30" s="13"/>
    </row>
    <row r="31" spans="1:5" s="140" customFormat="1" ht="20.100000000000001" customHeight="1" x14ac:dyDescent="0.25">
      <c r="A31"/>
      <c r="B31"/>
      <c r="C31" s="153"/>
      <c r="D31"/>
    </row>
    <row r="32" spans="1:5" s="140" customFormat="1" ht="19.5" hidden="1" customHeight="1" x14ac:dyDescent="0.25">
      <c r="A32"/>
      <c r="B32"/>
      <c r="C32" s="153"/>
      <c r="D32"/>
      <c r="E32"/>
    </row>
    <row r="33" spans="1:7" s="140" customFormat="1" ht="15" x14ac:dyDescent="0.25">
      <c r="A33" s="105"/>
      <c r="B33" s="86" t="s">
        <v>195</v>
      </c>
      <c r="C33" s="377" t="s">
        <v>196</v>
      </c>
      <c r="D33" s="154" t="s">
        <v>197</v>
      </c>
      <c r="E33" s="146"/>
      <c r="F33" s="146"/>
    </row>
    <row r="34" spans="1:7" ht="20.25" customHeight="1" x14ac:dyDescent="0.25">
      <c r="A34" s="105"/>
      <c r="B34" s="88" t="s">
        <v>198</v>
      </c>
      <c r="C34" s="8"/>
      <c r="D34" s="8"/>
      <c r="E34" s="146"/>
      <c r="F34" s="146"/>
    </row>
    <row r="35" spans="1:7" ht="20.25" customHeight="1" x14ac:dyDescent="0.25">
      <c r="A35" s="105"/>
      <c r="B35" s="88" t="s">
        <v>199</v>
      </c>
      <c r="C35" s="7"/>
      <c r="D35" s="7"/>
      <c r="E35" s="146"/>
      <c r="F35" s="146"/>
    </row>
    <row r="36" spans="1:7" ht="33.950000000000003" customHeight="1" x14ac:dyDescent="0.25">
      <c r="A36" s="105"/>
      <c r="B36" s="138" t="s">
        <v>200</v>
      </c>
      <c r="C36" s="9"/>
      <c r="D36" s="9"/>
      <c r="E36" s="146"/>
      <c r="F36" s="146"/>
    </row>
    <row r="37" spans="1:7" s="140" customFormat="1" ht="12.75" customHeight="1" x14ac:dyDescent="0.25">
      <c r="A37" s="105"/>
      <c r="C37" s="152"/>
      <c r="E37" s="146"/>
      <c r="F37" s="146"/>
    </row>
    <row r="38" spans="1:7" s="140" customFormat="1" ht="15" x14ac:dyDescent="0.25">
      <c r="A38" s="105"/>
      <c r="B38" s="86" t="s">
        <v>201</v>
      </c>
      <c r="C38" s="377" t="s">
        <v>202</v>
      </c>
      <c r="D38" s="150"/>
      <c r="E38" s="146"/>
      <c r="F38" s="146"/>
    </row>
    <row r="39" spans="1:7" ht="20.25" customHeight="1" x14ac:dyDescent="0.25">
      <c r="A39" s="105"/>
      <c r="B39" s="88" t="s">
        <v>203</v>
      </c>
      <c r="C39" s="7"/>
      <c r="D39" s="150"/>
      <c r="E39" s="151"/>
      <c r="F39" s="146"/>
    </row>
    <row r="40" spans="1:7" ht="20.25" customHeight="1" x14ac:dyDescent="0.25">
      <c r="A40" s="105"/>
      <c r="B40" s="88" t="s">
        <v>204</v>
      </c>
      <c r="C40" s="7"/>
      <c r="D40" s="150"/>
      <c r="E40" s="151"/>
      <c r="F40" s="146"/>
    </row>
    <row r="41" spans="1:7" ht="20.25" customHeight="1" x14ac:dyDescent="0.25">
      <c r="A41" s="105"/>
      <c r="B41" s="88" t="s">
        <v>205</v>
      </c>
      <c r="C41" s="7"/>
      <c r="D41" s="150"/>
      <c r="E41" s="151"/>
      <c r="F41" s="146"/>
    </row>
    <row r="42" spans="1:7" ht="20.25" customHeight="1" x14ac:dyDescent="0.25">
      <c r="A42" s="105"/>
      <c r="B42" s="88" t="s">
        <v>206</v>
      </c>
      <c r="C42" s="7"/>
      <c r="D42" s="150"/>
      <c r="E42" s="151"/>
      <c r="F42" s="146"/>
    </row>
    <row r="43" spans="1:7" ht="20.25" customHeight="1" x14ac:dyDescent="0.25">
      <c r="A43" s="105"/>
      <c r="B43" s="88" t="s">
        <v>207</v>
      </c>
      <c r="C43" s="7"/>
      <c r="D43" s="150"/>
      <c r="E43" s="151"/>
      <c r="F43" s="146"/>
    </row>
    <row r="44" spans="1:7" ht="20.25" customHeight="1" x14ac:dyDescent="0.25">
      <c r="A44" s="105"/>
      <c r="B44" s="88" t="s">
        <v>208</v>
      </c>
      <c r="C44" s="7"/>
      <c r="D44" s="150"/>
      <c r="E44" s="151"/>
      <c r="F44" s="146"/>
    </row>
    <row r="45" spans="1:7" ht="20.25" customHeight="1" x14ac:dyDescent="0.25">
      <c r="A45" s="105"/>
      <c r="B45" s="88" t="s">
        <v>209</v>
      </c>
      <c r="C45" s="7"/>
      <c r="D45" s="150"/>
      <c r="E45" s="151"/>
      <c r="F45" s="146"/>
    </row>
    <row r="46" spans="1:7" ht="20.25" customHeight="1" x14ac:dyDescent="0.25">
      <c r="A46" s="105"/>
      <c r="B46" s="88" t="s">
        <v>210</v>
      </c>
      <c r="C46" s="12"/>
      <c r="D46" s="150"/>
      <c r="E46" s="151"/>
      <c r="F46" s="146"/>
    </row>
    <row r="47" spans="1:7" ht="20.25" customHeight="1" x14ac:dyDescent="0.25">
      <c r="A47" s="105"/>
      <c r="B47" s="90" t="s">
        <v>211</v>
      </c>
      <c r="C47" s="13"/>
      <c r="D47" s="150"/>
      <c r="E47" s="151"/>
      <c r="F47" s="146"/>
    </row>
    <row r="48" spans="1:7" ht="20.25" customHeight="1" x14ac:dyDescent="0.25">
      <c r="A48" s="96"/>
      <c r="G48" s="96"/>
    </row>
    <row r="49" spans="1:6" ht="20.25" customHeight="1" x14ac:dyDescent="0.25">
      <c r="A49" s="105"/>
      <c r="B49" s="86" t="s">
        <v>212</v>
      </c>
      <c r="C49" s="87" t="s">
        <v>100</v>
      </c>
      <c r="D49" s="150"/>
      <c r="E49" s="151"/>
      <c r="F49" s="146"/>
    </row>
    <row r="50" spans="1:6" ht="75.75" customHeight="1" x14ac:dyDescent="0.25">
      <c r="A50" s="105"/>
      <c r="B50" s="88" t="s">
        <v>684</v>
      </c>
      <c r="C50" s="326"/>
      <c r="D50" s="150"/>
      <c r="E50" s="151"/>
      <c r="F50" s="146"/>
    </row>
    <row r="51" spans="1:6" ht="75.75" customHeight="1" x14ac:dyDescent="0.25">
      <c r="A51" s="105"/>
      <c r="B51" s="88" t="s">
        <v>738</v>
      </c>
      <c r="C51" s="326"/>
      <c r="D51" s="150"/>
      <c r="E51" s="151"/>
      <c r="F51" s="146"/>
    </row>
    <row r="52" spans="1:6" ht="75.75" customHeight="1" x14ac:dyDescent="0.25">
      <c r="A52" s="105"/>
      <c r="B52" s="88" t="s">
        <v>685</v>
      </c>
      <c r="C52" s="326"/>
      <c r="D52" s="150"/>
      <c r="E52" s="151"/>
      <c r="F52" s="146"/>
    </row>
    <row r="53" spans="1:6" ht="75.75" customHeight="1" x14ac:dyDescent="0.25">
      <c r="A53" s="105"/>
      <c r="B53" s="90" t="s">
        <v>686</v>
      </c>
      <c r="C53" s="327"/>
      <c r="D53" s="150"/>
      <c r="E53" s="151"/>
      <c r="F53" s="146"/>
    </row>
    <row r="54" spans="1:6" ht="20.25" customHeight="1" x14ac:dyDescent="0.25">
      <c r="A54" s="105"/>
      <c r="E54" s="146"/>
      <c r="F54" s="146"/>
    </row>
    <row r="55" spans="1:6" ht="15" x14ac:dyDescent="0.25">
      <c r="A55" s="105"/>
      <c r="B55" s="147" t="s">
        <v>213</v>
      </c>
      <c r="C55" s="148" t="s">
        <v>214</v>
      </c>
      <c r="D55" s="148" t="s">
        <v>687</v>
      </c>
      <c r="E55" s="149" t="s">
        <v>216</v>
      </c>
      <c r="F55" s="149" t="s">
        <v>688</v>
      </c>
    </row>
    <row r="56" spans="1:6" ht="31.9" customHeight="1" x14ac:dyDescent="0.25">
      <c r="A56" s="105"/>
      <c r="B56" s="143" t="s">
        <v>218</v>
      </c>
      <c r="C56" s="378" t="s">
        <v>219</v>
      </c>
      <c r="D56" s="144" t="s">
        <v>220</v>
      </c>
      <c r="E56" s="145" t="s">
        <v>219</v>
      </c>
      <c r="F56" s="144" t="s">
        <v>220</v>
      </c>
    </row>
    <row r="57" spans="1:6" s="140" customFormat="1" ht="15" customHeight="1" x14ac:dyDescent="0.25">
      <c r="B57" s="82" t="s">
        <v>221</v>
      </c>
      <c r="C57" s="414"/>
      <c r="D57" s="415"/>
      <c r="E57" s="416"/>
      <c r="F57" s="417"/>
    </row>
    <row r="58" spans="1:6" s="140" customFormat="1" ht="15" customHeight="1" x14ac:dyDescent="0.25">
      <c r="B58" s="82" t="s">
        <v>222</v>
      </c>
      <c r="C58" s="414"/>
      <c r="D58" s="415"/>
      <c r="E58" s="416"/>
      <c r="F58" s="417"/>
    </row>
    <row r="59" spans="1:6" s="140" customFormat="1" ht="15" customHeight="1" x14ac:dyDescent="0.25">
      <c r="B59" s="82" t="s">
        <v>223</v>
      </c>
      <c r="C59" s="414"/>
      <c r="D59" s="415"/>
      <c r="E59" s="416"/>
      <c r="F59" s="417"/>
    </row>
    <row r="60" spans="1:6" s="140" customFormat="1" ht="15" customHeight="1" x14ac:dyDescent="0.25">
      <c r="B60" s="82" t="s">
        <v>224</v>
      </c>
      <c r="C60" s="414"/>
      <c r="D60" s="415"/>
      <c r="E60" s="416"/>
      <c r="F60" s="417"/>
    </row>
    <row r="61" spans="1:6" s="140" customFormat="1" ht="15" customHeight="1" x14ac:dyDescent="0.25">
      <c r="B61" s="117" t="s">
        <v>225</v>
      </c>
      <c r="C61" s="414"/>
      <c r="D61" s="415"/>
      <c r="E61" s="416"/>
      <c r="F61" s="417"/>
    </row>
    <row r="62" spans="1:6" s="140" customFormat="1" ht="15" customHeight="1" x14ac:dyDescent="0.25">
      <c r="B62" s="117" t="s">
        <v>226</v>
      </c>
      <c r="C62" s="414"/>
      <c r="D62" s="415"/>
      <c r="E62" s="416"/>
      <c r="F62" s="417"/>
    </row>
    <row r="63" spans="1:6" ht="31.9" customHeight="1" x14ac:dyDescent="0.25">
      <c r="A63" s="105"/>
      <c r="B63" s="143" t="s">
        <v>227</v>
      </c>
      <c r="C63" s="378" t="s">
        <v>219</v>
      </c>
      <c r="D63" s="144" t="s">
        <v>220</v>
      </c>
      <c r="E63" s="145" t="s">
        <v>219</v>
      </c>
      <c r="F63" s="144" t="s">
        <v>220</v>
      </c>
    </row>
    <row r="64" spans="1:6" s="140" customFormat="1" ht="15" customHeight="1" x14ac:dyDescent="0.25">
      <c r="B64" s="82" t="s">
        <v>221</v>
      </c>
      <c r="C64" s="414"/>
      <c r="D64" s="415"/>
      <c r="E64" s="416"/>
      <c r="F64" s="417"/>
    </row>
    <row r="65" spans="1:19" s="140" customFormat="1" ht="15" customHeight="1" x14ac:dyDescent="0.25">
      <c r="B65" s="82" t="s">
        <v>222</v>
      </c>
      <c r="C65" s="414"/>
      <c r="D65" s="415"/>
      <c r="E65" s="416"/>
      <c r="F65" s="417"/>
    </row>
    <row r="66" spans="1:19" ht="15" customHeight="1" x14ac:dyDescent="0.25">
      <c r="B66" s="82" t="s">
        <v>223</v>
      </c>
      <c r="C66" s="414"/>
      <c r="D66" s="415"/>
      <c r="E66" s="416"/>
      <c r="F66" s="417"/>
    </row>
    <row r="67" spans="1:19" ht="15" customHeight="1" x14ac:dyDescent="0.25">
      <c r="B67" s="82" t="s">
        <v>224</v>
      </c>
      <c r="C67" s="414"/>
      <c r="D67" s="415"/>
      <c r="E67" s="416"/>
      <c r="F67" s="417"/>
      <c r="I67" s="484"/>
      <c r="J67" s="484"/>
      <c r="K67" s="484"/>
      <c r="L67" s="484"/>
      <c r="M67" s="484"/>
      <c r="N67" s="484"/>
      <c r="O67" s="484"/>
      <c r="P67" s="484"/>
      <c r="Q67" s="484"/>
      <c r="R67" s="484"/>
      <c r="S67" s="484"/>
    </row>
    <row r="68" spans="1:19" ht="15" customHeight="1" x14ac:dyDescent="0.25">
      <c r="B68" s="82" t="s">
        <v>228</v>
      </c>
      <c r="C68" s="414"/>
      <c r="D68" s="415"/>
      <c r="E68" s="416"/>
      <c r="F68" s="417"/>
    </row>
    <row r="69" spans="1:19" s="140" customFormat="1" ht="15" customHeight="1" x14ac:dyDescent="0.25">
      <c r="B69" s="82" t="s">
        <v>226</v>
      </c>
      <c r="C69" s="414"/>
      <c r="D69" s="415"/>
      <c r="E69" s="416"/>
      <c r="F69" s="417"/>
    </row>
    <row r="70" spans="1:19" ht="31.9" customHeight="1" x14ac:dyDescent="0.25">
      <c r="A70" s="105"/>
      <c r="B70" s="143" t="s">
        <v>229</v>
      </c>
      <c r="C70" s="378" t="s">
        <v>219</v>
      </c>
      <c r="D70" s="144" t="s">
        <v>220</v>
      </c>
      <c r="E70" s="145" t="s">
        <v>219</v>
      </c>
      <c r="F70" s="144" t="s">
        <v>220</v>
      </c>
    </row>
    <row r="71" spans="1:19" ht="15" customHeight="1" x14ac:dyDescent="0.25">
      <c r="B71" s="82" t="s">
        <v>221</v>
      </c>
      <c r="C71" s="414"/>
      <c r="D71" s="415"/>
      <c r="E71" s="416"/>
      <c r="F71" s="417"/>
    </row>
    <row r="72" spans="1:19" ht="15" customHeight="1" x14ac:dyDescent="0.25">
      <c r="B72" s="82" t="s">
        <v>222</v>
      </c>
      <c r="C72" s="414"/>
      <c r="D72" s="415"/>
      <c r="E72" s="416"/>
      <c r="F72" s="417"/>
    </row>
    <row r="73" spans="1:19" ht="15" customHeight="1" x14ac:dyDescent="0.25">
      <c r="B73" s="82" t="s">
        <v>223</v>
      </c>
      <c r="C73" s="414"/>
      <c r="D73" s="415"/>
      <c r="E73" s="416"/>
      <c r="F73" s="417"/>
    </row>
    <row r="74" spans="1:19" ht="15" customHeight="1" x14ac:dyDescent="0.25">
      <c r="B74" s="82" t="s">
        <v>224</v>
      </c>
      <c r="C74" s="414"/>
      <c r="D74" s="415"/>
      <c r="E74" s="416"/>
      <c r="F74" s="417"/>
    </row>
    <row r="75" spans="1:19" ht="15" customHeight="1" x14ac:dyDescent="0.25">
      <c r="B75" s="82" t="s">
        <v>228</v>
      </c>
      <c r="C75" s="414"/>
      <c r="D75" s="415"/>
      <c r="E75" s="416"/>
      <c r="F75" s="417"/>
    </row>
    <row r="76" spans="1:19" s="140" customFormat="1" ht="15" customHeight="1" x14ac:dyDescent="0.25">
      <c r="B76" s="82" t="s">
        <v>226</v>
      </c>
      <c r="C76" s="414"/>
      <c r="D76" s="415"/>
      <c r="E76" s="416"/>
      <c r="F76" s="417"/>
    </row>
    <row r="77" spans="1:19" ht="31.9" customHeight="1" x14ac:dyDescent="0.25">
      <c r="A77" s="105"/>
      <c r="B77" s="143" t="s">
        <v>230</v>
      </c>
      <c r="C77" s="378" t="s">
        <v>219</v>
      </c>
      <c r="D77" s="144" t="s">
        <v>220</v>
      </c>
      <c r="E77" s="145" t="s">
        <v>219</v>
      </c>
      <c r="F77" s="144" t="s">
        <v>220</v>
      </c>
    </row>
    <row r="78" spans="1:19" ht="15" customHeight="1" x14ac:dyDescent="0.25">
      <c r="B78" s="82" t="s">
        <v>221</v>
      </c>
      <c r="C78" s="414"/>
      <c r="D78" s="415"/>
      <c r="E78" s="416"/>
      <c r="F78" s="417"/>
    </row>
    <row r="79" spans="1:19" ht="15" customHeight="1" x14ac:dyDescent="0.25">
      <c r="B79" s="82" t="s">
        <v>222</v>
      </c>
      <c r="C79" s="414"/>
      <c r="D79" s="415"/>
      <c r="E79" s="416"/>
      <c r="F79" s="417"/>
    </row>
    <row r="80" spans="1:19" ht="15" customHeight="1" x14ac:dyDescent="0.25">
      <c r="B80" s="82" t="s">
        <v>223</v>
      </c>
      <c r="C80" s="414"/>
      <c r="D80" s="415"/>
      <c r="E80" s="416"/>
      <c r="F80" s="417"/>
    </row>
    <row r="81" spans="2:7" ht="15" customHeight="1" x14ac:dyDescent="0.25">
      <c r="B81" s="82" t="s">
        <v>224</v>
      </c>
      <c r="C81" s="414"/>
      <c r="D81" s="415"/>
      <c r="E81" s="416"/>
      <c r="F81" s="417"/>
    </row>
    <row r="82" spans="2:7" ht="15" customHeight="1" x14ac:dyDescent="0.25">
      <c r="B82" s="82" t="s">
        <v>228</v>
      </c>
      <c r="C82" s="414"/>
      <c r="D82" s="415"/>
      <c r="E82" s="416"/>
      <c r="F82" s="417"/>
    </row>
    <row r="83" spans="2:7" ht="15" customHeight="1" x14ac:dyDescent="0.25">
      <c r="B83" s="84" t="s">
        <v>226</v>
      </c>
      <c r="C83" s="418"/>
      <c r="D83" s="419"/>
      <c r="E83" s="420"/>
      <c r="F83" s="421"/>
    </row>
    <row r="85" spans="2:7" ht="12.75" customHeight="1" x14ac:dyDescent="0.25">
      <c r="B85" s="141"/>
    </row>
    <row r="92" spans="2:7" ht="12.75" customHeight="1" x14ac:dyDescent="0.25">
      <c r="G92" s="96"/>
    </row>
    <row r="96" spans="2:7" ht="12.75" customHeight="1" x14ac:dyDescent="0.25">
      <c r="G96" s="96"/>
    </row>
    <row r="97" spans="2:7" ht="12.75" customHeight="1" x14ac:dyDescent="0.25">
      <c r="G97" s="96"/>
    </row>
    <row r="98" spans="2:7" ht="12.75" customHeight="1" x14ac:dyDescent="0.25">
      <c r="G98" s="96"/>
    </row>
    <row r="99" spans="2:7" ht="12.75" customHeight="1" x14ac:dyDescent="0.25">
      <c r="G99" s="96"/>
    </row>
    <row r="100" spans="2:7" ht="12.75" customHeight="1" x14ac:dyDescent="0.25">
      <c r="G100" s="96"/>
    </row>
    <row r="101" spans="2:7" ht="12.75" customHeight="1" x14ac:dyDescent="0.25">
      <c r="G101" s="96"/>
    </row>
    <row r="102" spans="2:7" ht="12.75" customHeight="1" x14ac:dyDescent="0.25">
      <c r="G102" s="96"/>
    </row>
    <row r="103" spans="2:7" ht="12.75" customHeight="1" x14ac:dyDescent="0.25">
      <c r="G103" s="96"/>
    </row>
    <row r="104" spans="2:7" ht="12.75" customHeight="1" x14ac:dyDescent="0.25">
      <c r="G104" s="96"/>
    </row>
    <row r="105" spans="2:7" ht="12.75" customHeight="1" x14ac:dyDescent="0.25">
      <c r="G105" s="96"/>
    </row>
    <row r="106" spans="2:7" ht="12.75" customHeight="1" x14ac:dyDescent="0.25">
      <c r="G106" s="96"/>
    </row>
    <row r="107" spans="2:7" ht="12.75" customHeight="1" x14ac:dyDescent="0.25">
      <c r="G107" s="96"/>
    </row>
    <row r="108" spans="2:7" ht="12.75" customHeight="1" x14ac:dyDescent="0.25">
      <c r="B108" s="142"/>
      <c r="C108" s="5"/>
      <c r="D108" s="2"/>
      <c r="E108" s="2"/>
      <c r="F108" s="2"/>
      <c r="G108" s="2"/>
    </row>
    <row r="109" spans="2:7" ht="12.75" customHeight="1" x14ac:dyDescent="0.25">
      <c r="B109" s="142"/>
      <c r="C109" s="5"/>
      <c r="D109" s="2"/>
      <c r="E109" s="2"/>
      <c r="F109" s="2"/>
      <c r="G109" s="2"/>
    </row>
  </sheetData>
  <sheetProtection algorithmName="SHA-512" hashValue="7uyAkvGX2KHiik3xBFLo738s2R0uCn2ezgIRa+Exj5r8fqd9nsWB26oj56XOXdeMgBu277X0ggdR/1csar8org==" saltValue="RaJ5FXiBbgueku/wP/u8Dw==" spinCount="100000" sheet="1" objects="1" scenarios="1" selectLockedCells="1"/>
  <mergeCells count="1">
    <mergeCell ref="I67:S67"/>
  </mergeCells>
  <conditionalFormatting sqref="C9 E64:F69 E71:F76 E78:F83">
    <cfRule type="expression" dxfId="84" priority="27">
      <formula>$C$5&lt;&gt;"Combined Cycle"</formula>
    </cfRule>
  </conditionalFormatting>
  <conditionalFormatting sqref="C18">
    <cfRule type="expression" dxfId="83" priority="128">
      <formula>IF($C$5="Combined Cycle",FALSE,TRUE)</formula>
    </cfRule>
  </conditionalFormatting>
  <conditionalFormatting sqref="E57:F62">
    <cfRule type="expression" dxfId="81" priority="129">
      <formula>$C$5&lt;&gt;"Combined Cycle"</formula>
    </cfRule>
  </conditionalFormatting>
  <dataValidations count="5">
    <dataValidation type="decimal" allowBlank="1" showInputMessage="1" showErrorMessage="1" error="Enter a number between 0 and 365." sqref="D35" xr:uid="{F38CCB05-58FB-594B-A44B-5FD1E5306E78}">
      <formula1>$I$7</formula1>
      <formula2>$J$7</formula2>
    </dataValidation>
    <dataValidation type="decimal" allowBlank="1" showInputMessage="1" showErrorMessage="1" error="Enter a value between 0 and 1." sqref="D35" xr:uid="{1B0F15B3-A2D5-A44E-B3E4-414BACBE9C3C}">
      <formula1>0</formula1>
      <formula2>1</formula2>
    </dataValidation>
    <dataValidation type="decimal" operator="greaterThanOrEqual" allowBlank="1" showInputMessage="1" showErrorMessage="1" error="Enter a positive value only." sqref="C108:G108" xr:uid="{E422E4DC-961F-C241-9067-86D9B4C54C4A}">
      <formula1>0</formula1>
    </dataValidation>
    <dataValidation type="list" allowBlank="1" showInputMessage="1" showErrorMessage="1" sqref="C32" xr:uid="{0DCF5AFE-A9CD-504E-AEFC-AF91E79D8258}">
      <formula1>"1,2,3,4,5"</formula1>
    </dataValidation>
    <dataValidation type="decimal" allowBlank="1" showInputMessage="1" showErrorMessage="1" sqref="C42" xr:uid="{08E9B051-DA6A-41B9-B883-811A24865134}">
      <formula1>$I$3</formula1>
      <formula2>$J$3</formula2>
    </dataValidation>
  </dataValidations>
  <printOptions horizontalCentered="1"/>
  <pageMargins left="0.5" right="0.5" top="0.75" bottom="0.5" header="0.3" footer="0.3"/>
  <pageSetup scale="66" orientation="landscape" r:id="rId1"/>
  <headerFooter alignWithMargins="0"/>
  <rowBreaks count="1" manualBreakCount="1">
    <brk id="37" min="1" max="5" man="1"/>
  </rowBreaks>
  <tableParts count="5">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expression" priority="1" id="{67BDDCA3-32F6-445A-AFEE-3896C698E1F9}">
            <xm:f>AND('3. Project Information'!$C$27&lt;&gt;"Thermal",'3. Project Information'!$C$44&lt;&gt;"Thermal")</xm:f>
            <x14:dxf>
              <font>
                <b/>
                <i val="0"/>
                <color theme="0" tint="-0.34998626667073579"/>
              </font>
              <fill>
                <patternFill>
                  <bgColor theme="0" tint="-0.34998626667073579"/>
                </patternFill>
              </fill>
            </x14:dxf>
          </x14:cfRule>
          <xm:sqref>C4:C5 C10</xm:sqref>
        </x14:conditionalFormatting>
        <x14:conditionalFormatting xmlns:xm="http://schemas.microsoft.com/office/excel/2006/main">
          <x14:cfRule type="expression" priority="89" id="{6571A021-C514-4620-8FD1-8BD29EA71875}">
            <xm:f>IF(OR('3. Project Information'!$C$27="Thermal",'3. Project Information'!$C$27="Other",'3. Project Information'!$C$44="Thermal",'3. Project Information'!$C$44="Other"),FALSE,TRUE)</xm:f>
            <x14:dxf>
              <fill>
                <patternFill>
                  <bgColor theme="0" tint="-0.34998626667073579"/>
                </patternFill>
              </fill>
            </x14:dxf>
          </x14:cfRule>
          <xm:sqref>C6:C9 C11:C23 C34:D36 C39:C47 C50:C53 C57:F62 C64:F69 C71:F76 C78:F83</xm:sqref>
        </x14:conditionalFormatting>
        <x14:conditionalFormatting xmlns:xm="http://schemas.microsoft.com/office/excel/2006/main">
          <x14:cfRule type="expression" priority="2" id="{8FABBA53-93D6-4D6F-97B2-06D2169687DD}">
            <xm:f>IF(OR('3. Project Information'!$C$27="Thermal",'3. Project Information'!$C$27="Other",'3. Project Information'!$C$44="Thermal",'3. Project Information'!$C$44="Other"),FALSE,TRUE)</xm:f>
            <x14:dxf>
              <fill>
                <patternFill>
                  <bgColor theme="0" tint="-0.34998626667073579"/>
                </patternFill>
              </fill>
            </x14:dxf>
          </x14:cfRule>
          <xm:sqref>C26:C30</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r:uid="{D8850A17-0EB3-CC40-99A7-DC7396DB8E5A}">
          <x14:formula1>
            <xm:f>'Input Ranges'!$F$4:$F$7</xm:f>
          </x14:formula1>
          <xm:sqref>C9</xm:sqref>
        </x14:dataValidation>
        <x14:dataValidation type="decimal" allowBlank="1" showInputMessage="1" showErrorMessage="1" error="Enter a value between 0 and 1." xr:uid="{492D7749-7B2B-4BC8-B23F-6FAE7353ED68}">
          <x14:formula1>
            <xm:f>'Input Ranges'!$I$4</xm:f>
          </x14:formula1>
          <x14:formula2>
            <xm:f>'Input Ranges'!$J$4</xm:f>
          </x14:formula2>
          <xm:sqref>C34:D34 C9 C22 C46:C47</xm:sqref>
        </x14:dataValidation>
        <x14:dataValidation type="list" allowBlank="1" showInputMessage="1" showErrorMessage="1" xr:uid="{7280AF0B-A96B-4237-8B2D-E37EA0DE87FC}">
          <x14:formula1>
            <xm:f>'Input Ranges'!$B$36:$B$42</xm:f>
          </x14:formula1>
          <xm:sqref>C5</xm:sqref>
        </x14:dataValidation>
        <x14:dataValidation type="whole" allowBlank="1" showInputMessage="1" showErrorMessage="1" xr:uid="{E03E77A8-4E0B-4459-89FB-893FA0E07CE6}">
          <x14:formula1>
            <xm:f>'Input Ranges'!$I$5</xm:f>
          </x14:formula1>
          <x14:formula2>
            <xm:f>'Input Ranges'!$J$5</xm:f>
          </x14:formula2>
          <xm:sqref>C8 C26</xm:sqref>
        </x14:dataValidation>
        <x14:dataValidation type="decimal" allowBlank="1" showInputMessage="1" showErrorMessage="1" xr:uid="{D8EA01AE-24D5-4DDC-936F-EB92158ED6D4}">
          <x14:formula1>
            <xm:f>'Input Ranges'!$I$3</xm:f>
          </x14:formula1>
          <x14:formula2>
            <xm:f>'Input Ranges'!$J$3</xm:f>
          </x14:formula2>
          <xm:sqref>C17 C23 C29 C39:C41 C43:C45 C57:F62 C64:F69 C71:F76 C78:F83</xm:sqref>
        </x14:dataValidation>
        <x14:dataValidation type="list" allowBlank="1" showInputMessage="1" showErrorMessage="1" error="Enter a value between 0 and 1." xr:uid="{E461024E-C5D1-4148-8FC3-D16D74795E35}">
          <x14:formula1>
            <xm:f>'Input Ranges'!$E$21:$E$22</xm:f>
          </x14:formula1>
          <xm:sqref>C18</xm:sqref>
        </x14:dataValidation>
        <x14:dataValidation type="decimal" allowBlank="1" showInputMessage="1" showErrorMessage="1" error="Enter a numerical value." xr:uid="{4D4DDCDD-2975-444B-BF6B-7B56A0854C08}">
          <x14:formula1>
            <xm:f>'Input Ranges'!$I$3</xm:f>
          </x14:formula1>
          <x14:formula2>
            <xm:f>'Input Ranges'!$J$3</xm:f>
          </x14:formula2>
          <xm:sqref>C21</xm:sqref>
        </x14:dataValidation>
        <x14:dataValidation type="decimal" allowBlank="1" showInputMessage="1" showErrorMessage="1" error="Enter a number between 0 and 365." xr:uid="{B3026267-56AB-4C64-9C91-A808E0D2C90E}">
          <x14:formula1>
            <xm:f>'Input Ranges'!$I$7</xm:f>
          </x14:formula1>
          <x14:formula2>
            <xm:f>'Input Ranges'!$J$7</xm:f>
          </x14:formula2>
          <xm:sqref>C35</xm:sqref>
        </x14:dataValidation>
        <x14:dataValidation type="list" allowBlank="1" showInputMessage="1" showErrorMessage="1" error="Enter a value between 0 and 1." xr:uid="{802B444B-C102-8F49-882B-F71F61220E4A}">
          <x14:formula1>
            <xm:f>'Input Ranges'!E21:E22</xm:f>
          </x14:formula1>
          <xm:sqref>C20</xm:sqref>
        </x14:dataValidation>
        <x14:dataValidation type="list" allowBlank="1" showInputMessage="1" showErrorMessage="1" error="Enter a value between 0 and 1." xr:uid="{537676CF-2E6E-1040-96B8-5345AA79232E}">
          <x14:formula1>
            <xm:f>'Input Ranges'!E21:E22</xm:f>
          </x14:formula1>
          <xm:sqref>C19</xm:sqref>
        </x14:dataValidation>
        <x14:dataValidation type="decimal" allowBlank="1" showInputMessage="1" showErrorMessage="1" xr:uid="{BB950478-5C29-8147-B1AD-7BE272CA1786}">
          <x14:formula1>
            <xm:f>'Input Ranges'!I4</xm:f>
          </x14:formula1>
          <x14:formula2>
            <xm:f>'Input Ranges'!J4</xm:f>
          </x14:formula2>
          <xm:sqref>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45C9C-A2E0-2845-BD92-F6F7A96F351D}">
  <sheetPr codeName="Sheet8">
    <tabColor theme="3" tint="0.59999389629810485"/>
  </sheetPr>
  <dimension ref="A1:N210"/>
  <sheetViews>
    <sheetView showGridLines="0" showOutlineSymbols="0" zoomScale="90" zoomScaleNormal="90" workbookViewId="0">
      <selection activeCell="C6" sqref="C6"/>
    </sheetView>
  </sheetViews>
  <sheetFormatPr defaultColWidth="11" defaultRowHeight="11.25" customHeight="1" x14ac:dyDescent="0.25"/>
  <cols>
    <col min="1" max="1" width="5.140625" style="152" customWidth="1"/>
    <col min="2" max="2" width="70.5703125" style="96" customWidth="1"/>
    <col min="3" max="3" width="63.85546875" style="120" customWidth="1"/>
    <col min="4" max="4" width="24.85546875" style="96" customWidth="1"/>
    <col min="5" max="5" width="5.140625" style="140" customWidth="1"/>
    <col min="6" max="16384" width="11" style="96"/>
  </cols>
  <sheetData>
    <row r="1" spans="1:14" ht="25.5" customHeight="1" x14ac:dyDescent="0.25">
      <c r="A1" s="112"/>
      <c r="B1" s="1" t="s">
        <v>231</v>
      </c>
      <c r="C1" s="348" t="str">
        <f>+'Revision Log'!$B$1</f>
        <v>2026 New Mexico RFP</v>
      </c>
      <c r="D1" s="113"/>
      <c r="E1" s="113"/>
      <c r="F1" s="113"/>
      <c r="G1" s="113"/>
      <c r="H1" s="113"/>
      <c r="I1" s="113"/>
      <c r="J1" s="113"/>
      <c r="K1" s="113"/>
      <c r="L1" s="113"/>
      <c r="M1" s="113"/>
      <c r="N1" s="178"/>
    </row>
    <row r="2" spans="1:14" ht="25.5" customHeight="1" x14ac:dyDescent="0.25">
      <c r="A2" s="112"/>
      <c r="B2" s="133"/>
      <c r="C2" s="158"/>
      <c r="D2" s="113"/>
      <c r="E2" s="113"/>
      <c r="F2" s="113"/>
      <c r="G2" s="113"/>
      <c r="H2" s="113"/>
      <c r="I2" s="113"/>
      <c r="J2" s="113"/>
      <c r="K2" s="113"/>
      <c r="L2" s="113"/>
      <c r="M2" s="113"/>
      <c r="N2" s="178"/>
    </row>
    <row r="3" spans="1:14" s="164" customFormat="1" ht="20.25" customHeight="1" x14ac:dyDescent="0.2">
      <c r="A3" s="105"/>
      <c r="B3" s="86" t="s">
        <v>232</v>
      </c>
      <c r="C3" s="87" t="s">
        <v>100</v>
      </c>
      <c r="D3" s="176"/>
      <c r="E3" s="176"/>
    </row>
    <row r="4" spans="1:14" s="164" customFormat="1" ht="20.100000000000001" customHeight="1" x14ac:dyDescent="0.2">
      <c r="A4" s="105"/>
      <c r="B4" s="88" t="s">
        <v>169</v>
      </c>
      <c r="C4" s="179" t="str">
        <f>IF('3. Project Information'!C27="Solar","Primary",IF('3. Project Information'!C44="Solar","Secondary",""))</f>
        <v/>
      </c>
      <c r="D4" s="176"/>
      <c r="E4" s="176"/>
    </row>
    <row r="5" spans="1:14" s="164" customFormat="1" ht="20.100000000000001" customHeight="1" x14ac:dyDescent="0.2">
      <c r="A5" s="105"/>
      <c r="B5" s="82" t="s">
        <v>155</v>
      </c>
      <c r="C5" s="179" t="str" cm="1">
        <f t="array" ref="C5">IFERROR(INDEX('3. Project Information'!$C$27:$C$58,MATCH("Solar",'3. Project Information'!$C$27:$C$58,0)+1),"")</f>
        <v/>
      </c>
      <c r="D5" s="176"/>
      <c r="E5" s="176"/>
    </row>
    <row r="6" spans="1:14" s="164" customFormat="1" ht="20.100000000000001" customHeight="1" x14ac:dyDescent="0.2">
      <c r="A6" s="105"/>
      <c r="B6" s="82" t="s">
        <v>233</v>
      </c>
      <c r="C6" s="7"/>
      <c r="D6" s="176"/>
      <c r="E6" s="176"/>
    </row>
    <row r="7" spans="1:14" s="163" customFormat="1" ht="20.100000000000001" customHeight="1" x14ac:dyDescent="0.2">
      <c r="A7" s="105"/>
      <c r="B7" s="109" t="s">
        <v>751</v>
      </c>
      <c r="C7" s="27"/>
      <c r="D7" s="176"/>
      <c r="E7" s="164"/>
    </row>
    <row r="8" spans="1:14" s="164" customFormat="1" ht="20.100000000000001" customHeight="1" x14ac:dyDescent="0.2">
      <c r="A8" s="105"/>
      <c r="B8" s="88" t="s">
        <v>234</v>
      </c>
      <c r="C8" s="372" t="str" cm="1">
        <f t="array" ref="C8">IFERROR(INDEX('3. Project Information'!$C$27:$C$58,MATCH("Solar",'3. Project Information'!$C$27:$C$58,0)+13),"")</f>
        <v/>
      </c>
      <c r="D8" s="176"/>
      <c r="E8" s="176"/>
    </row>
    <row r="9" spans="1:14" s="164" customFormat="1" ht="20.100000000000001" customHeight="1" x14ac:dyDescent="0.2">
      <c r="A9" s="105"/>
      <c r="B9" s="88" t="s">
        <v>235</v>
      </c>
      <c r="C9" s="31"/>
      <c r="D9" s="176"/>
      <c r="E9" s="176"/>
    </row>
    <row r="10" spans="1:14" s="164" customFormat="1" ht="20.100000000000001" customHeight="1" x14ac:dyDescent="0.2">
      <c r="A10" s="105"/>
      <c r="B10" s="88" t="s">
        <v>236</v>
      </c>
      <c r="C10" s="31"/>
      <c r="D10" s="176"/>
      <c r="E10" s="176"/>
    </row>
    <row r="11" spans="1:14" s="164" customFormat="1" ht="20.100000000000001" customHeight="1" x14ac:dyDescent="0.2">
      <c r="A11" s="105"/>
      <c r="B11" s="88" t="s">
        <v>237</v>
      </c>
      <c r="C11" s="373" t="str" cm="1">
        <f t="array" ref="C11">IFERROR(INDEX('3. Project Information'!$C$27:$C$58,MATCH("Solar",'3. Project Information'!$C$27:$C$58,0)+14),"")</f>
        <v/>
      </c>
      <c r="D11" s="176"/>
      <c r="E11" s="176"/>
    </row>
    <row r="12" spans="1:14" s="164" customFormat="1" ht="20.100000000000001" customHeight="1" x14ac:dyDescent="0.2">
      <c r="A12" s="105"/>
      <c r="B12" s="88" t="s">
        <v>238</v>
      </c>
      <c r="C12" s="31"/>
      <c r="D12" s="176"/>
      <c r="E12" s="176"/>
    </row>
    <row r="13" spans="1:14" s="164" customFormat="1" ht="20.100000000000001" customHeight="1" x14ac:dyDescent="0.2">
      <c r="A13" s="105"/>
      <c r="B13" s="88" t="s">
        <v>239</v>
      </c>
      <c r="C13" s="373" t="str">
        <f>IFERROR(C12/($C$5*8760),"")</f>
        <v/>
      </c>
      <c r="D13" s="176"/>
      <c r="E13" s="176"/>
    </row>
    <row r="14" spans="1:14" s="163" customFormat="1" ht="20.100000000000001" customHeight="1" x14ac:dyDescent="0.2">
      <c r="A14" s="105"/>
      <c r="B14" s="88" t="s">
        <v>240</v>
      </c>
      <c r="C14" s="31"/>
    </row>
    <row r="15" spans="1:14" s="163" customFormat="1" ht="20.100000000000001" customHeight="1" x14ac:dyDescent="0.2">
      <c r="A15" s="105"/>
      <c r="B15" s="88" t="s">
        <v>241</v>
      </c>
      <c r="C15" s="16"/>
      <c r="D15" s="176"/>
      <c r="E15" s="164"/>
    </row>
    <row r="16" spans="1:14" s="163" customFormat="1" ht="20.100000000000001" customHeight="1" x14ac:dyDescent="0.2">
      <c r="A16" s="105"/>
      <c r="B16" s="88" t="s">
        <v>242</v>
      </c>
      <c r="C16" s="31"/>
    </row>
    <row r="17" spans="1:9" s="163" customFormat="1" ht="20.100000000000001" customHeight="1" x14ac:dyDescent="0.2">
      <c r="A17" s="105"/>
      <c r="B17" s="88" t="s">
        <v>243</v>
      </c>
      <c r="C17" s="31"/>
      <c r="D17" s="176"/>
      <c r="E17" s="164"/>
    </row>
    <row r="18" spans="1:9" s="163" customFormat="1" ht="20.100000000000001" customHeight="1" x14ac:dyDescent="0.2">
      <c r="A18" s="105"/>
      <c r="B18" s="90" t="s">
        <v>244</v>
      </c>
      <c r="C18" s="18"/>
      <c r="D18" s="176"/>
      <c r="E18" s="164"/>
    </row>
    <row r="19" spans="1:9" s="163" customFormat="1" ht="20.25" customHeight="1" x14ac:dyDescent="0.2">
      <c r="A19" s="105"/>
      <c r="C19" s="171"/>
      <c r="D19" s="176"/>
      <c r="E19" s="164"/>
    </row>
    <row r="20" spans="1:9" s="163" customFormat="1" ht="20.25" customHeight="1" x14ac:dyDescent="0.25">
      <c r="A20" s="105"/>
      <c r="B20" s="159" t="s">
        <v>245</v>
      </c>
      <c r="C20" s="160" t="s">
        <v>100</v>
      </c>
      <c r="D20" s="177"/>
      <c r="E20" s="164"/>
    </row>
    <row r="21" spans="1:9" s="163" customFormat="1" ht="20.100000000000001" customHeight="1" x14ac:dyDescent="0.2">
      <c r="A21" s="105"/>
      <c r="B21" s="124" t="s">
        <v>246</v>
      </c>
      <c r="C21" s="66"/>
      <c r="D21" s="166"/>
      <c r="E21" s="164"/>
    </row>
    <row r="22" spans="1:9" s="163" customFormat="1" ht="20.100000000000001" customHeight="1" x14ac:dyDescent="0.2">
      <c r="A22" s="105"/>
      <c r="B22" s="121" t="s">
        <v>247</v>
      </c>
      <c r="C22" s="67"/>
      <c r="D22" s="166"/>
      <c r="E22" s="164"/>
    </row>
    <row r="23" spans="1:9" s="163" customFormat="1" ht="20.100000000000001" customHeight="1" x14ac:dyDescent="0.2">
      <c r="A23" s="105"/>
      <c r="B23" s="121" t="s">
        <v>248</v>
      </c>
      <c r="C23" s="374"/>
      <c r="D23" s="119" t="s">
        <v>133</v>
      </c>
      <c r="E23" s="164"/>
    </row>
    <row r="24" spans="1:9" s="163" customFormat="1" ht="20.100000000000001" customHeight="1" x14ac:dyDescent="0.2">
      <c r="A24" s="105"/>
      <c r="B24" s="121" t="s">
        <v>249</v>
      </c>
      <c r="C24" s="61"/>
      <c r="D24" s="166"/>
      <c r="E24" s="164"/>
    </row>
    <row r="25" spans="1:9" s="163" customFormat="1" ht="20.100000000000001" customHeight="1" x14ac:dyDescent="0.2">
      <c r="A25" s="105"/>
      <c r="B25" s="121" t="s">
        <v>250</v>
      </c>
      <c r="C25" s="61"/>
      <c r="D25" s="175"/>
      <c r="E25" s="164"/>
    </row>
    <row r="26" spans="1:9" s="163" customFormat="1" ht="20.100000000000001" customHeight="1" x14ac:dyDescent="0.2">
      <c r="A26" s="105"/>
      <c r="B26" s="121" t="s">
        <v>251</v>
      </c>
      <c r="C26" s="68"/>
      <c r="D26" s="175"/>
      <c r="E26" s="164"/>
    </row>
    <row r="27" spans="1:9" s="163" customFormat="1" ht="20.100000000000001" customHeight="1" x14ac:dyDescent="0.2">
      <c r="A27" s="105"/>
      <c r="B27" s="121" t="s">
        <v>252</v>
      </c>
      <c r="C27" s="68"/>
      <c r="D27" s="175"/>
      <c r="E27" s="164"/>
    </row>
    <row r="28" spans="1:9" s="163" customFormat="1" ht="20.100000000000001" customHeight="1" x14ac:dyDescent="0.2">
      <c r="A28" s="105"/>
      <c r="B28" s="121" t="s">
        <v>253</v>
      </c>
      <c r="C28" s="69"/>
      <c r="D28" s="175"/>
      <c r="E28" s="164"/>
    </row>
    <row r="29" spans="1:9" s="163" customFormat="1" ht="20.100000000000001" customHeight="1" x14ac:dyDescent="0.2">
      <c r="A29" s="105"/>
      <c r="B29" s="121" t="s">
        <v>254</v>
      </c>
      <c r="C29" s="69"/>
      <c r="D29" s="175"/>
      <c r="E29" s="164"/>
    </row>
    <row r="30" spans="1:9" ht="20.100000000000001" customHeight="1" x14ac:dyDescent="0.25">
      <c r="A30" s="105"/>
      <c r="B30" s="117" t="s">
        <v>255</v>
      </c>
      <c r="C30" s="70"/>
      <c r="D30" s="166"/>
    </row>
    <row r="32" spans="1:9" ht="20.25" customHeight="1" x14ac:dyDescent="0.25">
      <c r="A32" s="105"/>
      <c r="B32" s="163"/>
      <c r="C32" s="171"/>
      <c r="D32" s="172"/>
      <c r="G32" s="173"/>
      <c r="H32" s="173"/>
      <c r="I32" s="173"/>
    </row>
    <row r="33" spans="1:9" ht="30" customHeight="1" x14ac:dyDescent="0.25">
      <c r="A33" s="120"/>
      <c r="B33" s="159" t="s">
        <v>256</v>
      </c>
      <c r="C33" s="160" t="s">
        <v>100</v>
      </c>
      <c r="D33" s="174"/>
      <c r="E33" s="96"/>
    </row>
    <row r="34" spans="1:9" ht="20.100000000000001" customHeight="1" x14ac:dyDescent="0.25">
      <c r="A34" s="120"/>
      <c r="B34" s="124" t="s">
        <v>257</v>
      </c>
      <c r="C34" s="66"/>
      <c r="D34" s="169"/>
      <c r="E34" s="96"/>
    </row>
    <row r="35" spans="1:9" ht="20.100000000000001" customHeight="1" x14ac:dyDescent="0.25">
      <c r="A35" s="120"/>
      <c r="B35" s="121" t="s">
        <v>258</v>
      </c>
      <c r="C35" s="60"/>
      <c r="D35" s="169"/>
      <c r="E35" s="96"/>
    </row>
    <row r="36" spans="1:9" ht="20.100000000000001" customHeight="1" x14ac:dyDescent="0.25">
      <c r="A36" s="120"/>
      <c r="B36" s="121" t="s">
        <v>259</v>
      </c>
      <c r="C36" s="374"/>
      <c r="D36" s="119" t="s">
        <v>133</v>
      </c>
      <c r="E36" s="96"/>
    </row>
    <row r="37" spans="1:9" ht="20.100000000000001" customHeight="1" x14ac:dyDescent="0.25">
      <c r="A37" s="120"/>
      <c r="B37" s="121" t="s">
        <v>260</v>
      </c>
      <c r="C37" s="60"/>
      <c r="D37" s="169"/>
      <c r="E37" s="96"/>
    </row>
    <row r="38" spans="1:9" ht="20.100000000000001" customHeight="1" x14ac:dyDescent="0.25">
      <c r="A38" s="120"/>
      <c r="B38" s="121" t="s">
        <v>261</v>
      </c>
      <c r="C38" s="62"/>
      <c r="D38" s="169"/>
      <c r="E38" s="96"/>
    </row>
    <row r="39" spans="1:9" ht="20.100000000000001" customHeight="1" x14ac:dyDescent="0.25">
      <c r="A39" s="120"/>
      <c r="B39" s="121" t="s">
        <v>262</v>
      </c>
      <c r="C39" s="62"/>
      <c r="D39" s="169"/>
      <c r="E39" s="96"/>
    </row>
    <row r="40" spans="1:9" ht="20.100000000000001" customHeight="1" x14ac:dyDescent="0.25">
      <c r="A40" s="120"/>
      <c r="B40" s="121" t="s">
        <v>263</v>
      </c>
      <c r="C40" s="69"/>
      <c r="D40" s="169"/>
      <c r="E40" s="96"/>
    </row>
    <row r="41" spans="1:9" ht="20.100000000000001" customHeight="1" x14ac:dyDescent="0.25">
      <c r="A41" s="120"/>
      <c r="B41" s="121" t="s">
        <v>264</v>
      </c>
      <c r="C41" s="69"/>
      <c r="D41" s="169"/>
      <c r="E41" s="96"/>
    </row>
    <row r="42" spans="1:9" ht="20.100000000000001" customHeight="1" x14ac:dyDescent="0.25">
      <c r="A42" s="120"/>
      <c r="B42" s="121" t="s">
        <v>739</v>
      </c>
      <c r="C42" s="374"/>
      <c r="D42" s="119" t="s">
        <v>183</v>
      </c>
      <c r="E42" s="96"/>
    </row>
    <row r="43" spans="1:9" ht="72" customHeight="1" x14ac:dyDescent="0.25">
      <c r="B43" s="125" t="s">
        <v>265</v>
      </c>
      <c r="C43" s="331"/>
      <c r="D43" s="170"/>
    </row>
    <row r="44" spans="1:9" s="152" customFormat="1" ht="20.100000000000001" customHeight="1" x14ac:dyDescent="0.25">
      <c r="B44" s="121" t="s">
        <v>266</v>
      </c>
      <c r="C44" s="62"/>
      <c r="D44" s="155"/>
      <c r="E44" s="140"/>
      <c r="F44" s="96"/>
      <c r="G44" s="96"/>
      <c r="H44" s="96"/>
      <c r="I44" s="96"/>
    </row>
    <row r="45" spans="1:9" s="152" customFormat="1" ht="20.100000000000001" customHeight="1" x14ac:dyDescent="0.25">
      <c r="B45" s="117" t="s">
        <v>267</v>
      </c>
      <c r="C45" s="71"/>
      <c r="D45" s="155"/>
      <c r="E45" s="140"/>
      <c r="F45" s="96"/>
      <c r="G45" s="96"/>
      <c r="H45" s="96"/>
      <c r="I45" s="96"/>
    </row>
    <row r="46" spans="1:9" s="152" customFormat="1" ht="12.75" customHeight="1" x14ac:dyDescent="0.25">
      <c r="D46" s="96"/>
      <c r="E46" s="140"/>
      <c r="F46" s="96"/>
      <c r="G46" s="96"/>
      <c r="H46" s="96"/>
      <c r="I46" s="96"/>
    </row>
    <row r="47" spans="1:9" s="152" customFormat="1" ht="12.75" customHeight="1" x14ac:dyDescent="0.25">
      <c r="D47" s="96"/>
      <c r="E47" s="140"/>
      <c r="F47" s="96"/>
      <c r="G47" s="96"/>
      <c r="H47" s="96"/>
      <c r="I47" s="96"/>
    </row>
    <row r="48" spans="1:9" s="152" customFormat="1" ht="12.75" customHeight="1" x14ac:dyDescent="0.25">
      <c r="B48" s="167" t="s">
        <v>268</v>
      </c>
      <c r="C48" s="160" t="s">
        <v>100</v>
      </c>
      <c r="D48" s="168"/>
      <c r="E48" s="140"/>
      <c r="F48" s="96"/>
      <c r="G48" s="96"/>
      <c r="H48" s="96"/>
      <c r="I48" s="96"/>
    </row>
    <row r="49" spans="1:9" s="163" customFormat="1" ht="20.100000000000001" customHeight="1" x14ac:dyDescent="0.2">
      <c r="A49" s="105"/>
      <c r="B49" s="124" t="s">
        <v>269</v>
      </c>
      <c r="C49" s="66"/>
      <c r="D49" s="166"/>
      <c r="E49" s="164"/>
    </row>
    <row r="50" spans="1:9" s="163" customFormat="1" ht="20.100000000000001" customHeight="1" x14ac:dyDescent="0.2">
      <c r="A50" s="105"/>
      <c r="B50" s="121" t="s">
        <v>270</v>
      </c>
      <c r="C50" s="374"/>
      <c r="D50" s="119" t="s">
        <v>133</v>
      </c>
      <c r="E50" s="164"/>
    </row>
    <row r="51" spans="1:9" s="163" customFormat="1" ht="20.100000000000001" customHeight="1" x14ac:dyDescent="0.2">
      <c r="A51" s="105"/>
      <c r="B51" s="121" t="s">
        <v>271</v>
      </c>
      <c r="C51" s="67"/>
      <c r="D51" s="166"/>
      <c r="E51" s="164"/>
    </row>
    <row r="52" spans="1:9" s="163" customFormat="1" ht="57" customHeight="1" x14ac:dyDescent="0.2">
      <c r="A52" s="105"/>
      <c r="B52" s="121" t="s">
        <v>272</v>
      </c>
      <c r="C52" s="332"/>
      <c r="D52" s="166"/>
      <c r="E52" s="164"/>
    </row>
    <row r="53" spans="1:9" s="163" customFormat="1" ht="58.5" customHeight="1" x14ac:dyDescent="0.2">
      <c r="A53" s="105"/>
      <c r="B53" s="121" t="s">
        <v>273</v>
      </c>
      <c r="C53" s="332"/>
      <c r="D53" s="166"/>
      <c r="E53" s="164"/>
    </row>
    <row r="54" spans="1:9" s="163" customFormat="1" ht="20.100000000000001" customHeight="1" x14ac:dyDescent="0.2">
      <c r="A54" s="105"/>
      <c r="B54" s="121" t="s">
        <v>274</v>
      </c>
      <c r="C54" s="374"/>
      <c r="D54" s="119" t="s">
        <v>133</v>
      </c>
      <c r="E54" s="164"/>
    </row>
    <row r="55" spans="1:9" s="163" customFormat="1" ht="20.100000000000001" customHeight="1" x14ac:dyDescent="0.2">
      <c r="A55" s="105"/>
      <c r="B55" s="121" t="s">
        <v>275</v>
      </c>
      <c r="C55" s="61"/>
      <c r="D55" s="166"/>
      <c r="E55" s="164"/>
    </row>
    <row r="56" spans="1:9" s="163" customFormat="1" ht="20.100000000000001" customHeight="1" x14ac:dyDescent="0.2">
      <c r="A56" s="105"/>
      <c r="B56" s="121" t="s">
        <v>276</v>
      </c>
      <c r="C56" s="61"/>
      <c r="D56" s="166"/>
      <c r="E56" s="164"/>
    </row>
    <row r="57" spans="1:9" s="163" customFormat="1" ht="20.100000000000001" customHeight="1" x14ac:dyDescent="0.2">
      <c r="A57" s="105"/>
      <c r="B57" s="121" t="s">
        <v>277</v>
      </c>
      <c r="C57" s="61"/>
      <c r="D57" s="166"/>
      <c r="E57" s="164"/>
    </row>
    <row r="58" spans="1:9" s="163" customFormat="1" ht="56.25" customHeight="1" x14ac:dyDescent="0.2">
      <c r="A58" s="105"/>
      <c r="B58" s="121" t="s">
        <v>278</v>
      </c>
      <c r="C58" s="332"/>
      <c r="D58" s="166"/>
      <c r="E58" s="164"/>
    </row>
    <row r="59" spans="1:9" s="163" customFormat="1" ht="20.100000000000001" customHeight="1" x14ac:dyDescent="0.2">
      <c r="A59" s="105"/>
      <c r="B59" s="117" t="s">
        <v>279</v>
      </c>
      <c r="C59" s="72"/>
      <c r="D59" s="166"/>
      <c r="E59" s="164"/>
    </row>
    <row r="60" spans="1:9" s="152" customFormat="1" ht="12.75" customHeight="1" x14ac:dyDescent="0.25">
      <c r="D60" s="96"/>
      <c r="E60" s="140"/>
      <c r="F60" s="96"/>
      <c r="G60" s="96"/>
      <c r="H60" s="96"/>
      <c r="I60" s="96"/>
    </row>
    <row r="61" spans="1:9" s="152" customFormat="1" ht="12.75" customHeight="1" x14ac:dyDescent="0.25">
      <c r="D61" s="96"/>
      <c r="E61" s="140"/>
      <c r="F61" s="96"/>
      <c r="G61" s="96"/>
      <c r="H61" s="96"/>
      <c r="I61" s="96"/>
    </row>
    <row r="62" spans="1:9" s="152" customFormat="1" ht="15" x14ac:dyDescent="0.25">
      <c r="B62" s="165" t="s">
        <v>280</v>
      </c>
      <c r="C62" s="87" t="s">
        <v>100</v>
      </c>
      <c r="D62" s="96"/>
      <c r="E62" s="140"/>
      <c r="F62" s="96"/>
      <c r="G62" s="96"/>
      <c r="H62" s="96"/>
      <c r="I62" s="96"/>
    </row>
    <row r="63" spans="1:9" s="163" customFormat="1" ht="20.100000000000001" customHeight="1" x14ac:dyDescent="0.2">
      <c r="A63" s="105"/>
      <c r="B63" s="88" t="s">
        <v>281</v>
      </c>
      <c r="C63" s="7"/>
      <c r="E63" s="164"/>
    </row>
    <row r="64" spans="1:9" s="163" customFormat="1" ht="20.100000000000001" customHeight="1" x14ac:dyDescent="0.2">
      <c r="A64" s="105"/>
      <c r="B64" s="88" t="s">
        <v>282</v>
      </c>
      <c r="C64" s="14"/>
      <c r="E64" s="164"/>
    </row>
    <row r="65" spans="1:9" s="163" customFormat="1" ht="20.100000000000001" customHeight="1" x14ac:dyDescent="0.2">
      <c r="A65" s="105"/>
      <c r="B65" s="88" t="s">
        <v>283</v>
      </c>
      <c r="C65" s="14"/>
      <c r="E65" s="164"/>
    </row>
    <row r="66" spans="1:9" s="163" customFormat="1" ht="20.100000000000001" customHeight="1" x14ac:dyDescent="0.2">
      <c r="A66" s="105"/>
      <c r="B66" s="88" t="s">
        <v>284</v>
      </c>
      <c r="C66" s="7"/>
      <c r="E66" s="164"/>
    </row>
    <row r="67" spans="1:9" s="163" customFormat="1" ht="20.100000000000001" customHeight="1" x14ac:dyDescent="0.2">
      <c r="A67" s="105"/>
      <c r="B67" s="88" t="s">
        <v>285</v>
      </c>
      <c r="C67" s="19"/>
      <c r="E67" s="164"/>
    </row>
    <row r="68" spans="1:9" s="163" customFormat="1" ht="20.100000000000001" customHeight="1" x14ac:dyDescent="0.2">
      <c r="A68" s="105"/>
      <c r="B68" s="90" t="s">
        <v>286</v>
      </c>
      <c r="C68" s="17"/>
      <c r="E68" s="164"/>
    </row>
    <row r="69" spans="1:9" s="152" customFormat="1" ht="12.75" customHeight="1" x14ac:dyDescent="0.25">
      <c r="D69" s="96"/>
      <c r="E69" s="140"/>
      <c r="F69" s="96"/>
      <c r="G69" s="96"/>
      <c r="H69" s="96"/>
      <c r="I69" s="96"/>
    </row>
    <row r="70" spans="1:9" s="152" customFormat="1" ht="12.75" customHeight="1" x14ac:dyDescent="0.25">
      <c r="D70" s="96"/>
      <c r="E70" s="140"/>
      <c r="F70" s="96"/>
      <c r="G70" s="96"/>
      <c r="H70" s="96"/>
      <c r="I70" s="96"/>
    </row>
    <row r="71" spans="1:9" s="152" customFormat="1" ht="12.75" customHeight="1" x14ac:dyDescent="0.25">
      <c r="D71" s="96"/>
      <c r="E71" s="140"/>
      <c r="F71" s="96"/>
      <c r="G71" s="96"/>
      <c r="H71" s="96"/>
      <c r="I71" s="96"/>
    </row>
    <row r="72" spans="1:9" s="152" customFormat="1" ht="12.75" customHeight="1" x14ac:dyDescent="0.25">
      <c r="D72" s="96"/>
      <c r="E72" s="140"/>
      <c r="F72" s="96"/>
      <c r="G72" s="96"/>
      <c r="H72" s="96"/>
      <c r="I72" s="96"/>
    </row>
    <row r="73" spans="1:9" s="152" customFormat="1" ht="12.75" customHeight="1" x14ac:dyDescent="0.25">
      <c r="D73" s="96"/>
      <c r="E73" s="140"/>
      <c r="F73" s="96"/>
      <c r="G73" s="96"/>
      <c r="H73" s="96"/>
      <c r="I73" s="96"/>
    </row>
    <row r="74" spans="1:9" s="152" customFormat="1" ht="12.75" customHeight="1" x14ac:dyDescent="0.25">
      <c r="D74" s="96"/>
      <c r="E74" s="140"/>
      <c r="F74" s="96"/>
      <c r="G74" s="96"/>
      <c r="H74" s="96"/>
      <c r="I74" s="96"/>
    </row>
    <row r="75" spans="1:9" s="152" customFormat="1" ht="12.75" customHeight="1" x14ac:dyDescent="0.25">
      <c r="D75" s="96"/>
      <c r="E75" s="140"/>
      <c r="F75" s="96"/>
      <c r="G75" s="96"/>
      <c r="H75" s="96"/>
      <c r="I75" s="96"/>
    </row>
    <row r="76" spans="1:9" s="152" customFormat="1" ht="12.75" customHeight="1" x14ac:dyDescent="0.25">
      <c r="D76" s="96"/>
      <c r="E76" s="140"/>
      <c r="F76" s="96"/>
      <c r="G76" s="96"/>
      <c r="H76" s="96"/>
      <c r="I76" s="96"/>
    </row>
    <row r="77" spans="1:9" s="152" customFormat="1" ht="12.75" customHeight="1" x14ac:dyDescent="0.25">
      <c r="D77" s="96"/>
      <c r="E77" s="140"/>
      <c r="F77" s="96"/>
      <c r="G77" s="96"/>
      <c r="H77" s="96"/>
      <c r="I77" s="96"/>
    </row>
    <row r="78" spans="1:9" s="152" customFormat="1" ht="12.75" customHeight="1" x14ac:dyDescent="0.25">
      <c r="D78" s="96"/>
      <c r="E78" s="140"/>
      <c r="F78" s="96"/>
      <c r="G78" s="96"/>
      <c r="H78" s="96"/>
      <c r="I78" s="96"/>
    </row>
    <row r="79" spans="1:9" s="152" customFormat="1" ht="12.75" customHeight="1" x14ac:dyDescent="0.25">
      <c r="D79" s="96"/>
      <c r="E79" s="140"/>
      <c r="F79" s="96"/>
      <c r="G79" s="96"/>
      <c r="H79" s="96"/>
      <c r="I79" s="96"/>
    </row>
    <row r="80" spans="1:9" s="152" customFormat="1" ht="12.75" customHeight="1" x14ac:dyDescent="0.25">
      <c r="D80" s="96"/>
      <c r="E80" s="140"/>
      <c r="F80" s="96"/>
      <c r="G80" s="96"/>
      <c r="H80" s="96"/>
      <c r="I80" s="96"/>
    </row>
    <row r="81" spans="4:9" s="152" customFormat="1" ht="12.75" customHeight="1" x14ac:dyDescent="0.25">
      <c r="D81" s="96"/>
      <c r="E81" s="140"/>
      <c r="F81" s="96"/>
      <c r="G81" s="96"/>
      <c r="H81" s="96"/>
      <c r="I81" s="96"/>
    </row>
    <row r="82" spans="4:9" s="152" customFormat="1" ht="12.75" customHeight="1" x14ac:dyDescent="0.25">
      <c r="D82" s="96"/>
      <c r="E82" s="140"/>
      <c r="F82" s="96"/>
      <c r="G82" s="96"/>
      <c r="H82" s="96"/>
      <c r="I82" s="96"/>
    </row>
    <row r="83" spans="4:9" s="152" customFormat="1" ht="12.75" customHeight="1" x14ac:dyDescent="0.25">
      <c r="D83" s="96"/>
      <c r="E83" s="140"/>
      <c r="F83" s="96"/>
      <c r="G83" s="96"/>
      <c r="H83" s="96"/>
      <c r="I83" s="96"/>
    </row>
    <row r="84" spans="4:9" s="152" customFormat="1" ht="12.75" customHeight="1" x14ac:dyDescent="0.25">
      <c r="D84" s="96"/>
      <c r="E84" s="140"/>
      <c r="F84" s="96"/>
      <c r="G84" s="96"/>
      <c r="H84" s="96"/>
      <c r="I84" s="96"/>
    </row>
    <row r="85" spans="4:9" s="152" customFormat="1" ht="12.75" customHeight="1" x14ac:dyDescent="0.25">
      <c r="D85" s="96"/>
      <c r="E85" s="140"/>
      <c r="F85" s="96"/>
      <c r="G85" s="96"/>
      <c r="H85" s="96"/>
      <c r="I85" s="96"/>
    </row>
    <row r="86" spans="4:9" s="152" customFormat="1" ht="24" customHeight="1" x14ac:dyDescent="0.25">
      <c r="D86" s="96"/>
      <c r="E86" s="140"/>
      <c r="F86" s="96"/>
      <c r="G86" s="96"/>
      <c r="H86" s="96"/>
      <c r="I86" s="96"/>
    </row>
    <row r="87" spans="4:9" s="152" customFormat="1" ht="24" customHeight="1" x14ac:dyDescent="0.25">
      <c r="D87" s="96"/>
      <c r="E87" s="140"/>
      <c r="F87" s="96"/>
      <c r="G87" s="96"/>
      <c r="H87" s="96"/>
      <c r="I87" s="96"/>
    </row>
    <row r="88" spans="4:9" s="152" customFormat="1" ht="24" customHeight="1" x14ac:dyDescent="0.25">
      <c r="D88" s="96"/>
      <c r="E88" s="140"/>
      <c r="F88" s="96"/>
      <c r="G88" s="96"/>
      <c r="H88" s="96"/>
      <c r="I88" s="96"/>
    </row>
    <row r="89" spans="4:9" s="152" customFormat="1" ht="24" customHeight="1" x14ac:dyDescent="0.25">
      <c r="D89" s="96"/>
      <c r="E89" s="140"/>
      <c r="F89" s="96"/>
      <c r="G89" s="96"/>
      <c r="H89" s="96"/>
      <c r="I89" s="96"/>
    </row>
    <row r="90" spans="4:9" s="152" customFormat="1" ht="24" customHeight="1" x14ac:dyDescent="0.25">
      <c r="D90" s="96"/>
      <c r="E90" s="140"/>
      <c r="F90" s="96"/>
      <c r="G90" s="96"/>
      <c r="H90" s="96"/>
      <c r="I90" s="96"/>
    </row>
    <row r="91" spans="4:9" s="152" customFormat="1" ht="12.75" customHeight="1" x14ac:dyDescent="0.25">
      <c r="D91" s="96"/>
      <c r="E91" s="140"/>
      <c r="F91" s="96"/>
      <c r="G91" s="96"/>
      <c r="H91" s="96"/>
      <c r="I91" s="96"/>
    </row>
    <row r="92" spans="4:9" s="152" customFormat="1" ht="12.75" customHeight="1" x14ac:dyDescent="0.25">
      <c r="D92" s="96"/>
      <c r="E92" s="140"/>
      <c r="F92" s="96"/>
      <c r="G92" s="96"/>
      <c r="H92" s="96"/>
      <c r="I92" s="96"/>
    </row>
    <row r="93" spans="4:9" s="152" customFormat="1" ht="22.5" customHeight="1" x14ac:dyDescent="0.25">
      <c r="D93" s="96"/>
      <c r="E93" s="140"/>
      <c r="F93" s="96"/>
      <c r="G93" s="96"/>
      <c r="H93" s="96"/>
      <c r="I93" s="96"/>
    </row>
    <row r="94" spans="4:9" s="152" customFormat="1" ht="12.75" customHeight="1" x14ac:dyDescent="0.25">
      <c r="D94" s="96"/>
      <c r="E94" s="140"/>
      <c r="F94" s="96"/>
      <c r="G94" s="96"/>
      <c r="H94" s="96"/>
      <c r="I94" s="96"/>
    </row>
    <row r="190" spans="2:2" ht="11.25" customHeight="1" x14ac:dyDescent="0.25">
      <c r="B190" s="120"/>
    </row>
    <row r="191" spans="2:2" ht="11.25" customHeight="1" x14ac:dyDescent="0.25">
      <c r="B191" s="120"/>
    </row>
    <row r="192" spans="2:2" ht="11.25" customHeight="1" x14ac:dyDescent="0.25">
      <c r="B192" s="120"/>
    </row>
    <row r="193" spans="2:3" ht="11.25" customHeight="1" x14ac:dyDescent="0.25">
      <c r="B193" s="120"/>
    </row>
    <row r="194" spans="2:3" ht="11.25" customHeight="1" x14ac:dyDescent="0.25">
      <c r="B194" s="152"/>
      <c r="C194" s="152"/>
    </row>
    <row r="195" spans="2:3" ht="11.25" customHeight="1" x14ac:dyDescent="0.25">
      <c r="B195" s="152"/>
      <c r="C195" s="152"/>
    </row>
    <row r="196" spans="2:3" ht="11.25" customHeight="1" x14ac:dyDescent="0.25">
      <c r="B196" s="152"/>
      <c r="C196" s="152"/>
    </row>
    <row r="197" spans="2:3" ht="11.25" customHeight="1" x14ac:dyDescent="0.25">
      <c r="B197" s="152"/>
      <c r="C197" s="152"/>
    </row>
    <row r="198" spans="2:3" ht="11.25" customHeight="1" x14ac:dyDescent="0.25">
      <c r="B198" s="152"/>
      <c r="C198" s="152"/>
    </row>
    <row r="199" spans="2:3" ht="11.25" customHeight="1" x14ac:dyDescent="0.25">
      <c r="B199" s="152"/>
      <c r="C199" s="152"/>
    </row>
    <row r="200" spans="2:3" ht="11.25" customHeight="1" x14ac:dyDescent="0.25">
      <c r="B200" s="152"/>
      <c r="C200" s="152"/>
    </row>
    <row r="201" spans="2:3" ht="11.25" customHeight="1" x14ac:dyDescent="0.25">
      <c r="B201" s="152"/>
      <c r="C201" s="152"/>
    </row>
    <row r="202" spans="2:3" ht="11.25" customHeight="1" x14ac:dyDescent="0.25">
      <c r="B202" s="152"/>
      <c r="C202" s="152"/>
    </row>
    <row r="203" spans="2:3" ht="11.25" customHeight="1" x14ac:dyDescent="0.25">
      <c r="B203" s="152"/>
      <c r="C203" s="152"/>
    </row>
    <row r="204" spans="2:3" ht="11.25" customHeight="1" x14ac:dyDescent="0.25">
      <c r="B204" s="152"/>
      <c r="C204" s="152"/>
    </row>
    <row r="205" spans="2:3" ht="11.25" customHeight="1" x14ac:dyDescent="0.25">
      <c r="B205" s="152"/>
      <c r="C205" s="152"/>
    </row>
    <row r="206" spans="2:3" ht="11.25" customHeight="1" x14ac:dyDescent="0.25">
      <c r="B206" s="152"/>
      <c r="C206" s="152"/>
    </row>
    <row r="207" spans="2:3" ht="11.25" customHeight="1" x14ac:dyDescent="0.25">
      <c r="B207" s="152"/>
      <c r="C207" s="152"/>
    </row>
    <row r="208" spans="2:3" ht="11.25" customHeight="1" x14ac:dyDescent="0.25">
      <c r="B208" s="152"/>
      <c r="C208" s="152"/>
    </row>
    <row r="209" spans="2:3" ht="11.25" customHeight="1" x14ac:dyDescent="0.25">
      <c r="B209" s="152"/>
      <c r="C209" s="152"/>
    </row>
    <row r="210" spans="2:3" ht="11.25" customHeight="1" x14ac:dyDescent="0.25">
      <c r="B210" s="152"/>
      <c r="C210" s="152"/>
    </row>
  </sheetData>
  <sheetProtection algorithmName="SHA-512" hashValue="r5Xumgx63Hrir0gEiDIuchKhB3NjDqms2cLAI6yVDPEGx7O+rtpbS8JHArYHK9KyNiL5eeabcl6vTaQU28eZVQ==" saltValue="1qOvPZrygX04FTed1DdoFg==" spinCount="100000" sheet="1" objects="1" scenarios="1" selectLockedCells="1"/>
  <conditionalFormatting sqref="C24">
    <cfRule type="expression" dxfId="79" priority="3">
      <formula>IF($C$23="Other (specify)",FALSE,TRUE)</formula>
    </cfRule>
  </conditionalFormatting>
  <conditionalFormatting sqref="C37">
    <cfRule type="expression" dxfId="77" priority="2">
      <formula>IF($C$36="Other (specify)",FALSE,TRUE)</formula>
    </cfRule>
  </conditionalFormatting>
  <conditionalFormatting sqref="C51">
    <cfRule type="expression" dxfId="75" priority="1">
      <formula>IF($C$50="Other (specify)",FALSE,TRUE)</formula>
    </cfRule>
  </conditionalFormatting>
  <dataValidations count="2">
    <dataValidation operator="greaterThanOrEqual" allowBlank="1" showInputMessage="1" showErrorMessage="1" error="Enter a positive whole number only." sqref="C26" xr:uid="{ABCA8405-3AF3-6648-B1C1-FA268D6EE8AB}"/>
    <dataValidation allowBlank="1" showInputMessage="1" showErrorMessage="1" error="Enter a value between 0 and 1." sqref="C7" xr:uid="{BB51584D-FF42-914F-9F50-6A640F738333}"/>
  </dataValidations>
  <printOptions horizontalCentered="1"/>
  <pageMargins left="0.5" right="0.5" top="0.75" bottom="0.5" header="0.3" footer="0.3"/>
  <pageSetup scale="63" orientation="portrait" r:id="rId1"/>
  <headerFooter alignWithMargins="0"/>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expression" priority="91" id="{863E4F2E-8327-4DD4-B588-195BBAD2378D}">
            <xm:f>IF(OR('3. Project Information'!$C$27="Solar",'3. Project Information'!$C$44="Solar"),FALSE,TRUE)</xm:f>
            <x14:dxf>
              <font>
                <color theme="0" tint="-0.34998626667073579"/>
              </font>
              <fill>
                <patternFill>
                  <bgColor theme="0" tint="-0.34998626667073579"/>
                </patternFill>
              </fill>
            </x14:dxf>
          </x14:cfRule>
          <xm:sqref>C4:C18 C21:C30</xm:sqref>
        </x14:conditionalFormatting>
        <x14:conditionalFormatting xmlns:xm="http://schemas.microsoft.com/office/excel/2006/main">
          <x14:cfRule type="expression" priority="6" id="{D4C0BCB0-797A-44FA-8265-EBF92142F1CC}">
            <xm:f>IF(OR('3. Project Information'!$C$27="Solar",'3. Project Information'!$C$44="Solar"),FALSE,TRUE)</xm:f>
            <x14:dxf>
              <font>
                <color theme="0" tint="-0.34998626667073579"/>
              </font>
              <fill>
                <patternFill>
                  <bgColor theme="0" tint="-0.34998626667073579"/>
                </patternFill>
              </fill>
            </x14:dxf>
          </x14:cfRule>
          <xm:sqref>C34:C45</xm:sqref>
        </x14:conditionalFormatting>
        <x14:conditionalFormatting xmlns:xm="http://schemas.microsoft.com/office/excel/2006/main">
          <x14:cfRule type="expression" priority="4" id="{513B1086-B28C-4BA9-9732-C2E32C33E953}">
            <xm:f>IF(OR('3. Project Information'!$C$27="Solar",'3. Project Information'!$C$44="Solar"),FALSE,TRUE)</xm:f>
            <x14:dxf>
              <font>
                <color theme="0" tint="-0.34998626667073579"/>
              </font>
              <fill>
                <patternFill>
                  <bgColor theme="0" tint="-0.34998626667073579"/>
                </patternFill>
              </fill>
            </x14:dxf>
          </x14:cfRule>
          <xm:sqref>C49:C59</xm:sqref>
        </x14:conditionalFormatting>
        <x14:conditionalFormatting xmlns:xm="http://schemas.microsoft.com/office/excel/2006/main">
          <x14:cfRule type="expression" priority="7" id="{0CD3ECD5-3FCF-470D-8743-E094614648CF}">
            <xm:f>IF(OR('3. Project Information'!$C$27="Solar",'3. Project Information'!$C$44="Solar"),FALSE,TRUE)</xm:f>
            <x14:dxf>
              <font>
                <color theme="0" tint="-0.34998626667073579"/>
              </font>
              <fill>
                <patternFill>
                  <bgColor theme="0" tint="-0.34998626667073579"/>
                </patternFill>
              </fill>
            </x14:dxf>
          </x14:cfRule>
          <xm:sqref>C63:C68</xm:sqref>
        </x14:conditionalFormatting>
      </x14:conditionalFormattings>
    </ext>
    <ext xmlns:x14="http://schemas.microsoft.com/office/spreadsheetml/2009/9/main" uri="{CCE6A557-97BC-4b89-ADB6-D9C93CAAB3DF}">
      <x14:dataValidations xmlns:xm="http://schemas.microsoft.com/office/excel/2006/main" count="13">
        <x14:dataValidation type="decimal" allowBlank="1" showInputMessage="1" showErrorMessage="1" error="Enter a positive whole number only." xr:uid="{52FA6E0A-E21F-4539-97A6-E53C6DBA01AE}">
          <x14:formula1>
            <xm:f>'Input Ranges'!$I$3</xm:f>
          </x14:formula1>
          <x14:formula2>
            <xm:f>'Input Ranges'!$J$3</xm:f>
          </x14:formula2>
          <xm:sqref>C25:C26</xm:sqref>
        </x14:dataValidation>
        <x14:dataValidation type="decimal" allowBlank="1" showInputMessage="1" showErrorMessage="1" error="Enter a positive whole number only." xr:uid="{9DDEB87F-7B14-4F27-8A6A-98703A063982}">
          <x14:formula1>
            <xm:f>'Input Ranges'!$I$4</xm:f>
          </x14:formula1>
          <x14:formula2>
            <xm:f>'Input Ranges'!$J$4</xm:f>
          </x14:formula2>
          <xm:sqref>C15 C18 C28:C29 C40:C41</xm:sqref>
        </x14:dataValidation>
        <x14:dataValidation type="list" allowBlank="1" showInputMessage="1" showErrorMessage="1" xr:uid="{6BE8BE6D-E602-4BC2-B448-F2F03CAC4E9A}">
          <x14:formula1>
            <xm:f>'Input Ranges'!$E$27:$E$32</xm:f>
          </x14:formula1>
          <xm:sqref>C23</xm:sqref>
        </x14:dataValidation>
        <x14:dataValidation type="list" allowBlank="1" showInputMessage="1" showErrorMessage="1" xr:uid="{AB88E8A5-3E58-4AFD-9461-9CA50482C92E}">
          <x14:formula1>
            <xm:f>'Input Ranges'!$E$21:$E$22</xm:f>
          </x14:formula1>
          <xm:sqref>C42</xm:sqref>
        </x14:dataValidation>
        <x14:dataValidation type="list" allowBlank="1" showInputMessage="1" showErrorMessage="1" xr:uid="{35216884-06F2-44F0-BB4A-804078604FA3}">
          <x14:formula1>
            <xm:f>'Input Ranges'!$E$35:$E$37</xm:f>
          </x14:formula1>
          <xm:sqref>C36</xm:sqref>
        </x14:dataValidation>
        <x14:dataValidation type="list" allowBlank="1" showInputMessage="1" showErrorMessage="1" xr:uid="{20DB1C3D-2304-4148-A33D-4935CC8535AB}">
          <x14:formula1>
            <xm:f>'Input Ranges'!$E$40:$E$43</xm:f>
          </x14:formula1>
          <xm:sqref>C50</xm:sqref>
        </x14:dataValidation>
        <x14:dataValidation type="list" allowBlank="1" showInputMessage="1" showErrorMessage="1" xr:uid="{A7C5795F-834F-42BD-82D2-D27384910B91}">
          <x14:formula1>
            <xm:f>'Input Ranges'!$E$46:$E$47</xm:f>
          </x14:formula1>
          <xm:sqref>C54</xm:sqref>
        </x14:dataValidation>
        <x14:dataValidation type="decimal" allowBlank="1" showInputMessage="1" showErrorMessage="1" error="Enter a value between 0 and 1." xr:uid="{D1EE38B2-2A5D-5F48-9EDD-A4DB44287AFD}">
          <x14:formula1>
            <xm:f>'Input Ranges'!$I$3</xm:f>
          </x14:formula1>
          <x14:formula2>
            <xm:f>'Input Ranges'!$J$3</xm:f>
          </x14:formula2>
          <xm:sqref>C6 C9:C10 C12 C16:C17</xm:sqref>
        </x14:dataValidation>
        <x14:dataValidation type="decimal" allowBlank="1" showInputMessage="1" showErrorMessage="1" error="Enter a positive whole number only." xr:uid="{48CB2541-BAC7-5742-B39A-071A02225ADD}">
          <x14:formula1>
            <xm:f>'Input Ranges'!$I$5</xm:f>
          </x14:formula1>
          <x14:formula2>
            <xm:f>'Input Ranges'!$J$5</xm:f>
          </x14:formula2>
          <xm:sqref>C27 C44:C45</xm:sqref>
        </x14:dataValidation>
        <x14:dataValidation type="decimal" allowBlank="1" showInputMessage="1" showErrorMessage="1" xr:uid="{54D6C2D1-EA8E-A446-91C7-6750D0F66EC7}">
          <x14:formula1>
            <xm:f>'Input Ranges'!$I$3</xm:f>
          </x14:formula1>
          <x14:formula2>
            <xm:f>'Input Ranges'!$J$3</xm:f>
          </x14:formula2>
          <xm:sqref>C38 C55:C57 C63 C66</xm:sqref>
        </x14:dataValidation>
        <x14:dataValidation type="decimal" allowBlank="1" showInputMessage="1" showErrorMessage="1" xr:uid="{EDF90808-CC19-A441-886A-732FD058C08E}">
          <x14:formula1>
            <xm:f>'Input Ranges'!I5</xm:f>
          </x14:formula1>
          <x14:formula2>
            <xm:f>'Input Ranges'!J5</xm:f>
          </x14:formula2>
          <xm:sqref>C30</xm:sqref>
        </x14:dataValidation>
        <x14:dataValidation type="decimal" allowBlank="1" showInputMessage="1" showErrorMessage="1" xr:uid="{754F09E0-4336-394E-AB7A-F47F91ADAC51}">
          <x14:formula1>
            <xm:f>'Input Ranges'!I4</xm:f>
          </x14:formula1>
          <x14:formula2>
            <xm:f>'Input Ranges'!J4</xm:f>
          </x14:formula2>
          <xm:sqref>C67</xm:sqref>
        </x14:dataValidation>
        <x14:dataValidation type="decimal" allowBlank="1" showInputMessage="1" showErrorMessage="1" error="Enter a positive value" xr:uid="{B4A70E9A-0246-4137-9C9A-03BEFE12A6CB}">
          <x14:formula1>
            <xm:f>'Input Ranges'!$I$3</xm:f>
          </x14:formula1>
          <x14:formula2>
            <xm:f>'Input Ranges'!$J$3</xm:f>
          </x14:formula2>
          <xm:sqref>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B6CA1-0231-E74B-AF9F-DAAF799152E3}">
  <sheetPr codeName="Sheet9">
    <tabColor theme="3" tint="0.59999389629810485"/>
  </sheetPr>
  <dimension ref="A1:M88"/>
  <sheetViews>
    <sheetView showGridLines="0" showOutlineSymbols="0" zoomScale="90" zoomScaleNormal="90" workbookViewId="0">
      <selection activeCell="C7" sqref="C7"/>
    </sheetView>
  </sheetViews>
  <sheetFormatPr defaultColWidth="11" defaultRowHeight="12.75" customHeight="1" x14ac:dyDescent="0.25"/>
  <cols>
    <col min="1" max="1" width="5.140625" style="185" customWidth="1"/>
    <col min="2" max="2" width="60.5703125" style="184" customWidth="1"/>
    <col min="3" max="3" width="45.5703125" style="185" customWidth="1"/>
    <col min="4" max="4" width="15.85546875" style="184" customWidth="1"/>
    <col min="5" max="5" width="15" style="184" bestFit="1" customWidth="1"/>
    <col min="6" max="6" width="15.85546875" style="188" customWidth="1"/>
    <col min="7" max="7" width="18.85546875" style="188" bestFit="1" customWidth="1"/>
    <col min="8" max="8" width="15.85546875" style="188" bestFit="1" customWidth="1"/>
    <col min="9" max="9" width="42.140625" style="188" bestFit="1" customWidth="1"/>
    <col min="10" max="10" width="19.42578125" style="188" customWidth="1"/>
    <col min="11" max="11" width="17" style="188" customWidth="1"/>
    <col min="12" max="16384" width="11" style="188"/>
  </cols>
  <sheetData>
    <row r="1" spans="1:12" s="184" customFormat="1" ht="25.5" customHeight="1" x14ac:dyDescent="0.25">
      <c r="A1" s="112"/>
      <c r="B1" s="1" t="s">
        <v>287</v>
      </c>
      <c r="C1" s="348" t="str">
        <f>+'Revision Log'!$B$1</f>
        <v>2026 New Mexico RFP</v>
      </c>
      <c r="D1" s="113"/>
      <c r="E1" s="113"/>
      <c r="F1" s="113"/>
      <c r="G1" s="113"/>
      <c r="H1" s="113"/>
      <c r="I1" s="113"/>
      <c r="J1" s="113"/>
      <c r="K1" s="113"/>
      <c r="L1" s="113"/>
    </row>
    <row r="2" spans="1:12" s="184" customFormat="1" ht="25.5" customHeight="1" x14ac:dyDescent="0.25">
      <c r="A2" s="112"/>
      <c r="B2" s="133"/>
      <c r="C2" s="158"/>
      <c r="D2" s="113"/>
      <c r="E2" s="113"/>
      <c r="F2" s="113"/>
      <c r="G2" s="113"/>
      <c r="H2" s="113"/>
      <c r="I2" s="113"/>
      <c r="J2" s="113"/>
      <c r="K2" s="113"/>
      <c r="L2" s="113"/>
    </row>
    <row r="3" spans="1:12" s="184" customFormat="1" ht="25.5" customHeight="1" x14ac:dyDescent="0.25">
      <c r="A3" s="112"/>
      <c r="B3" s="86" t="s">
        <v>16</v>
      </c>
      <c r="C3" s="87" t="s">
        <v>100</v>
      </c>
      <c r="D3" s="113"/>
      <c r="E3" s="113"/>
      <c r="F3" s="113"/>
      <c r="G3" s="113"/>
      <c r="H3" s="113"/>
      <c r="I3" s="113"/>
      <c r="J3" s="113"/>
      <c r="K3" s="113"/>
      <c r="L3" s="113"/>
    </row>
    <row r="4" spans="1:12" s="184" customFormat="1" ht="20.100000000000001" customHeight="1" x14ac:dyDescent="0.25">
      <c r="A4" s="112"/>
      <c r="B4" s="88" t="s">
        <v>169</v>
      </c>
      <c r="C4" s="179" t="str">
        <f>IF('3. Project Information'!C27="Wind","Primary",IF('3. Project Information'!C44="Wind","Secondary",""))</f>
        <v/>
      </c>
      <c r="D4" s="113"/>
      <c r="E4" s="113"/>
      <c r="F4" s="113"/>
      <c r="G4" s="113"/>
      <c r="H4" s="113"/>
      <c r="I4" s="113"/>
      <c r="J4" s="113"/>
      <c r="K4" s="113"/>
      <c r="L4" s="113"/>
    </row>
    <row r="5" spans="1:12" s="184" customFormat="1" ht="20.100000000000001" customHeight="1" x14ac:dyDescent="0.25">
      <c r="A5" s="112"/>
      <c r="B5" s="82" t="s">
        <v>155</v>
      </c>
      <c r="C5" s="422" t="str" cm="1">
        <f t="array" ref="C5">IFERROR(INDEX('3. Project Information'!$C$27:$C$58,MATCH("Wind",'3. Project Information'!$C$27:$C$58,0)+1),"")</f>
        <v/>
      </c>
      <c r="D5" s="113"/>
      <c r="E5" s="113"/>
      <c r="F5" s="113"/>
      <c r="G5" s="113"/>
      <c r="H5" s="113"/>
      <c r="I5" s="113"/>
      <c r="J5" s="113"/>
      <c r="K5" s="113"/>
      <c r="L5" s="113"/>
    </row>
    <row r="6" spans="1:12" s="184" customFormat="1" ht="20.100000000000001" customHeight="1" x14ac:dyDescent="0.25">
      <c r="A6" s="112"/>
      <c r="B6" s="88" t="s">
        <v>234</v>
      </c>
      <c r="C6" s="333" t="str" cm="1">
        <f t="array" ref="C6">IFERROR(INDEX('3. Project Information'!$C$27:$C$58,MATCH("Wind",'3. Project Information'!$C$27:$C$58,0)+13),"")</f>
        <v/>
      </c>
      <c r="D6" s="113"/>
      <c r="E6" s="113"/>
      <c r="F6" s="113"/>
      <c r="G6" s="113"/>
      <c r="H6" s="113"/>
      <c r="I6" s="113"/>
      <c r="J6" s="113"/>
      <c r="K6" s="113"/>
      <c r="L6" s="113"/>
    </row>
    <row r="7" spans="1:12" s="184" customFormat="1" ht="20.100000000000001" customHeight="1" x14ac:dyDescent="0.25">
      <c r="A7" s="112"/>
      <c r="B7" s="88" t="s">
        <v>235</v>
      </c>
      <c r="C7" s="336"/>
      <c r="D7" s="113"/>
      <c r="E7" s="113"/>
      <c r="F7" s="113"/>
      <c r="G7" s="113"/>
      <c r="H7" s="113"/>
      <c r="I7" s="113"/>
      <c r="J7" s="113"/>
      <c r="K7" s="113"/>
      <c r="L7" s="113"/>
    </row>
    <row r="8" spans="1:12" s="184" customFormat="1" ht="20.100000000000001" customHeight="1" x14ac:dyDescent="0.25">
      <c r="A8" s="112"/>
      <c r="B8" s="88" t="s">
        <v>236</v>
      </c>
      <c r="C8" s="336"/>
      <c r="D8" s="113"/>
      <c r="E8" s="113"/>
      <c r="F8" s="113"/>
      <c r="G8" s="113"/>
      <c r="H8" s="113"/>
      <c r="I8" s="113"/>
      <c r="J8" s="113"/>
      <c r="K8" s="113"/>
      <c r="L8" s="113"/>
    </row>
    <row r="9" spans="1:12" s="184" customFormat="1" ht="20.100000000000001" customHeight="1" x14ac:dyDescent="0.25">
      <c r="A9" s="112"/>
      <c r="B9" s="88" t="s">
        <v>237</v>
      </c>
      <c r="C9" s="337" t="str" cm="1">
        <f t="array" ref="C9">IFERROR(INDEX('3. Project Information'!$C$27:$C$58,MATCH("Wind",'3. Project Information'!$C$27:$C$58,0)+14),"")</f>
        <v/>
      </c>
      <c r="D9" s="113"/>
      <c r="E9" s="113"/>
      <c r="F9" s="113"/>
      <c r="G9" s="113"/>
      <c r="H9" s="113"/>
      <c r="I9" s="113"/>
      <c r="J9" s="113"/>
      <c r="K9" s="113"/>
      <c r="L9" s="113"/>
    </row>
    <row r="10" spans="1:12" s="184" customFormat="1" ht="20.100000000000001" customHeight="1" x14ac:dyDescent="0.25">
      <c r="A10" s="112"/>
      <c r="B10" s="88" t="s">
        <v>288</v>
      </c>
      <c r="C10" s="336"/>
      <c r="D10" s="113"/>
      <c r="E10" s="113"/>
      <c r="F10" s="113"/>
      <c r="G10" s="113"/>
      <c r="H10" s="113"/>
      <c r="I10" s="113"/>
      <c r="J10" s="113"/>
      <c r="K10" s="113"/>
      <c r="L10" s="113"/>
    </row>
    <row r="11" spans="1:12" s="184" customFormat="1" ht="20.100000000000001" customHeight="1" x14ac:dyDescent="0.25">
      <c r="A11" s="112"/>
      <c r="B11" s="88" t="s">
        <v>239</v>
      </c>
      <c r="C11" s="337" t="str">
        <f>IFERROR(C10/($C$5*8760),"")</f>
        <v/>
      </c>
      <c r="D11" s="113"/>
      <c r="E11" s="113"/>
      <c r="F11" s="113"/>
      <c r="G11" s="113"/>
      <c r="H11" s="113"/>
      <c r="I11" s="113"/>
      <c r="J11" s="113"/>
      <c r="K11" s="113"/>
      <c r="L11" s="113"/>
    </row>
    <row r="12" spans="1:12" s="184" customFormat="1" ht="20.100000000000001" customHeight="1" x14ac:dyDescent="0.25">
      <c r="A12" s="112"/>
      <c r="B12" s="88" t="s">
        <v>242</v>
      </c>
      <c r="C12" s="7"/>
      <c r="D12" s="113"/>
      <c r="E12" s="113"/>
      <c r="F12" s="113"/>
      <c r="G12" s="113"/>
      <c r="H12" s="113"/>
      <c r="I12" s="113"/>
      <c r="J12" s="113"/>
      <c r="K12" s="113"/>
      <c r="L12" s="113"/>
    </row>
    <row r="13" spans="1:12" s="184" customFormat="1" ht="20.100000000000001" customHeight="1" x14ac:dyDescent="0.25">
      <c r="A13" s="112"/>
      <c r="B13" s="88" t="s">
        <v>243</v>
      </c>
      <c r="C13" s="7"/>
      <c r="D13" s="113"/>
      <c r="E13" s="113"/>
      <c r="F13" s="113"/>
      <c r="G13" s="113"/>
      <c r="H13" s="113"/>
      <c r="I13" s="113"/>
      <c r="J13" s="113"/>
      <c r="K13" s="113"/>
      <c r="L13" s="113"/>
    </row>
    <row r="14" spans="1:12" s="184" customFormat="1" ht="20.100000000000001" customHeight="1" x14ac:dyDescent="0.25">
      <c r="A14" s="112"/>
      <c r="B14" s="90" t="s">
        <v>244</v>
      </c>
      <c r="C14" s="15"/>
      <c r="D14" s="113"/>
      <c r="E14" s="113"/>
      <c r="F14" s="113"/>
      <c r="G14" s="113"/>
      <c r="H14" s="113"/>
      <c r="I14" s="113"/>
      <c r="J14" s="113"/>
      <c r="K14" s="113"/>
      <c r="L14" s="113"/>
    </row>
    <row r="15" spans="1:12" s="184" customFormat="1" ht="25.5" customHeight="1" x14ac:dyDescent="0.25">
      <c r="A15" s="112"/>
      <c r="B15" s="113"/>
      <c r="C15" s="158"/>
      <c r="D15" s="113"/>
      <c r="E15" s="113"/>
      <c r="F15" s="113"/>
      <c r="G15" s="113"/>
      <c r="H15" s="113"/>
      <c r="I15" s="113"/>
      <c r="J15" s="113"/>
      <c r="K15" s="113"/>
      <c r="L15" s="113"/>
    </row>
    <row r="16" spans="1:12" s="181" customFormat="1" ht="20.25" customHeight="1" x14ac:dyDescent="0.2">
      <c r="A16" s="183"/>
      <c r="B16" s="86" t="s">
        <v>289</v>
      </c>
      <c r="C16" s="87" t="s">
        <v>100</v>
      </c>
    </row>
    <row r="17" spans="1:3" s="181" customFormat="1" ht="20.100000000000001" customHeight="1" x14ac:dyDescent="0.2">
      <c r="A17" s="180"/>
      <c r="B17" s="88" t="s">
        <v>290</v>
      </c>
      <c r="C17" s="14"/>
    </row>
    <row r="18" spans="1:3" s="181" customFormat="1" ht="20.100000000000001" customHeight="1" x14ac:dyDescent="0.2">
      <c r="A18" s="180"/>
      <c r="B18" s="88" t="s">
        <v>291</v>
      </c>
      <c r="C18" s="14"/>
    </row>
    <row r="19" spans="1:3" s="181" customFormat="1" ht="20.100000000000001" customHeight="1" x14ac:dyDescent="0.2">
      <c r="A19" s="180"/>
      <c r="B19" s="88" t="s">
        <v>292</v>
      </c>
      <c r="C19" s="7"/>
    </row>
    <row r="20" spans="1:3" s="181" customFormat="1" ht="20.100000000000001" customHeight="1" x14ac:dyDescent="0.2">
      <c r="A20" s="180"/>
      <c r="B20" s="88" t="s">
        <v>293</v>
      </c>
      <c r="C20" s="334"/>
    </row>
    <row r="21" spans="1:3" s="181" customFormat="1" ht="20.100000000000001" customHeight="1" x14ac:dyDescent="0.2">
      <c r="A21" s="180"/>
      <c r="B21" s="88" t="s">
        <v>294</v>
      </c>
      <c r="C21" s="7"/>
    </row>
    <row r="22" spans="1:3" s="181" customFormat="1" ht="20.100000000000001" customHeight="1" x14ac:dyDescent="0.2">
      <c r="A22" s="180"/>
      <c r="B22" s="88" t="s">
        <v>295</v>
      </c>
      <c r="C22" s="7"/>
    </row>
    <row r="23" spans="1:3" s="181" customFormat="1" ht="20.100000000000001" customHeight="1" x14ac:dyDescent="0.2">
      <c r="A23" s="180"/>
      <c r="B23" s="88" t="s">
        <v>296</v>
      </c>
      <c r="C23" s="7"/>
    </row>
    <row r="24" spans="1:3" s="181" customFormat="1" ht="20.100000000000001" customHeight="1" x14ac:dyDescent="0.2">
      <c r="A24" s="180"/>
      <c r="B24" s="88" t="s">
        <v>297</v>
      </c>
      <c r="C24" s="7"/>
    </row>
    <row r="25" spans="1:3" s="181" customFormat="1" ht="20.100000000000001" customHeight="1" x14ac:dyDescent="0.2">
      <c r="A25" s="180"/>
      <c r="B25" s="88" t="s">
        <v>298</v>
      </c>
      <c r="C25" s="7"/>
    </row>
    <row r="26" spans="1:3" s="181" customFormat="1" ht="20.100000000000001" customHeight="1" x14ac:dyDescent="0.2">
      <c r="A26" s="180"/>
      <c r="B26" s="90" t="s">
        <v>299</v>
      </c>
      <c r="C26" s="17"/>
    </row>
    <row r="27" spans="1:3" s="181" customFormat="1" ht="20.25" customHeight="1" x14ac:dyDescent="0.2">
      <c r="A27" s="180"/>
      <c r="C27" s="370"/>
    </row>
    <row r="28" spans="1:3" s="181" customFormat="1" ht="20.25" customHeight="1" x14ac:dyDescent="0.2">
      <c r="A28" s="180"/>
      <c r="B28" s="86" t="s">
        <v>232</v>
      </c>
      <c r="C28" s="87" t="s">
        <v>100</v>
      </c>
    </row>
    <row r="29" spans="1:3" s="181" customFormat="1" ht="19.5" customHeight="1" x14ac:dyDescent="0.2">
      <c r="A29" s="180"/>
      <c r="B29" s="88" t="s">
        <v>300</v>
      </c>
      <c r="C29" s="7"/>
    </row>
    <row r="30" spans="1:3" s="181" customFormat="1" ht="20.100000000000001" customHeight="1" x14ac:dyDescent="0.2">
      <c r="A30" s="180"/>
      <c r="B30" s="90" t="s">
        <v>301</v>
      </c>
      <c r="C30" s="335"/>
    </row>
    <row r="31" spans="1:3" s="181" customFormat="1" ht="20.25" customHeight="1" x14ac:dyDescent="0.2">
      <c r="A31" s="180"/>
      <c r="C31" s="370"/>
    </row>
    <row r="32" spans="1:3" s="181" customFormat="1" ht="20.25" customHeight="1" x14ac:dyDescent="0.2">
      <c r="A32" s="180"/>
      <c r="B32" s="165" t="s">
        <v>280</v>
      </c>
      <c r="C32" s="87" t="s">
        <v>100</v>
      </c>
    </row>
    <row r="33" spans="1:13" s="181" customFormat="1" ht="20.100000000000001" customHeight="1" x14ac:dyDescent="0.2">
      <c r="A33" s="180"/>
      <c r="B33" s="88" t="s">
        <v>281</v>
      </c>
      <c r="C33" s="7"/>
    </row>
    <row r="34" spans="1:13" s="181" customFormat="1" ht="20.100000000000001" customHeight="1" x14ac:dyDescent="0.2">
      <c r="A34" s="180"/>
      <c r="B34" s="88" t="s">
        <v>282</v>
      </c>
      <c r="C34" s="14"/>
    </row>
    <row r="35" spans="1:13" s="181" customFormat="1" ht="20.100000000000001" customHeight="1" x14ac:dyDescent="0.2">
      <c r="A35" s="180"/>
      <c r="B35" s="88" t="s">
        <v>283</v>
      </c>
      <c r="C35" s="14"/>
    </row>
    <row r="36" spans="1:13" s="181" customFormat="1" ht="20.100000000000001" customHeight="1" x14ac:dyDescent="0.2">
      <c r="A36" s="180"/>
      <c r="B36" s="88" t="s">
        <v>284</v>
      </c>
      <c r="C36" s="7"/>
    </row>
    <row r="37" spans="1:13" s="181" customFormat="1" ht="20.100000000000001" customHeight="1" x14ac:dyDescent="0.2">
      <c r="A37" s="180"/>
      <c r="B37" s="88" t="s">
        <v>285</v>
      </c>
      <c r="C37" s="19"/>
    </row>
    <row r="38" spans="1:13" s="181" customFormat="1" ht="20.100000000000001" customHeight="1" x14ac:dyDescent="0.2">
      <c r="A38" s="180"/>
      <c r="B38" s="90" t="s">
        <v>286</v>
      </c>
      <c r="C38" s="17"/>
    </row>
    <row r="39" spans="1:13" s="181" customFormat="1" ht="20.25" customHeight="1" x14ac:dyDescent="0.2">
      <c r="A39" s="180"/>
      <c r="C39" s="370"/>
    </row>
    <row r="40" spans="1:13" s="181" customFormat="1" ht="20.25" customHeight="1" x14ac:dyDescent="0.2">
      <c r="A40" s="180"/>
      <c r="C40" s="370"/>
    </row>
    <row r="41" spans="1:13" s="181" customFormat="1" ht="12.75" customHeight="1" x14ac:dyDescent="0.2">
      <c r="A41" s="182"/>
      <c r="C41" s="370"/>
    </row>
    <row r="42" spans="1:13" s="184" customFormat="1" ht="20.25" customHeight="1" x14ac:dyDescent="0.25">
      <c r="A42" s="183"/>
      <c r="C42" s="185"/>
    </row>
    <row r="43" spans="1:13" s="184" customFormat="1" ht="111" customHeight="1" x14ac:dyDescent="0.25">
      <c r="A43" s="185"/>
      <c r="C43" s="185"/>
      <c r="M43" s="186"/>
    </row>
    <row r="44" spans="1:13" s="184" customFormat="1" ht="12.75" customHeight="1" x14ac:dyDescent="0.25">
      <c r="A44" s="185"/>
      <c r="C44" s="185"/>
    </row>
    <row r="45" spans="1:13" s="184" customFormat="1" ht="12.75" customHeight="1" x14ac:dyDescent="0.25">
      <c r="A45" s="185"/>
      <c r="C45" s="185"/>
    </row>
    <row r="54" spans="2:11" ht="12.75" customHeight="1" x14ac:dyDescent="0.25">
      <c r="B54" s="187"/>
      <c r="C54" s="370"/>
      <c r="D54" s="181"/>
      <c r="E54" s="181"/>
      <c r="F54" s="181"/>
      <c r="G54" s="181"/>
      <c r="H54" s="181"/>
      <c r="I54" s="181"/>
      <c r="J54" s="181"/>
      <c r="K54" s="181"/>
    </row>
    <row r="55" spans="2:11" ht="12.75" customHeight="1" x14ac:dyDescent="0.25">
      <c r="B55" s="189"/>
      <c r="C55" s="371"/>
      <c r="D55" s="190"/>
      <c r="E55" s="190"/>
      <c r="F55" s="190"/>
      <c r="G55" s="190"/>
      <c r="H55" s="190"/>
      <c r="I55" s="190"/>
      <c r="J55" s="190"/>
      <c r="K55" s="190"/>
    </row>
    <row r="87" spans="2:11" ht="12.75" customHeight="1" x14ac:dyDescent="0.25">
      <c r="B87" s="189"/>
      <c r="C87" s="371"/>
      <c r="D87" s="190"/>
      <c r="E87" s="190"/>
      <c r="F87" s="190"/>
      <c r="G87" s="190"/>
      <c r="H87" s="190"/>
      <c r="I87" s="190"/>
      <c r="J87" s="190"/>
      <c r="K87" s="190"/>
    </row>
    <row r="88" spans="2:11" ht="12.75" customHeight="1" x14ac:dyDescent="0.25">
      <c r="B88" s="190"/>
      <c r="C88" s="371"/>
      <c r="D88" s="190"/>
      <c r="E88" s="190"/>
      <c r="F88" s="190"/>
      <c r="G88" s="190"/>
      <c r="H88" s="190"/>
      <c r="I88" s="190"/>
      <c r="J88" s="190"/>
      <c r="K88" s="190"/>
    </row>
  </sheetData>
  <sheetProtection algorithmName="SHA-512" hashValue="qNKOZlaBNPY34OZdk919nwwDwyQ8ZC+LBxXSqgfwWekPxrJtiVggwJE570M9Dtxgz0Eu3zbRD4kewlFOVIK9rA==" saltValue="5HsCfRwHlOlIK6gfY82rkQ==" spinCount="100000" sheet="1" objects="1" scenarios="1" selectLockedCells="1"/>
  <dataValidations count="1">
    <dataValidation allowBlank="1" showInputMessage="1" showErrorMessage="1" error="Enter a value between 0 and 1." sqref="C26" xr:uid="{263AD771-D8C4-4180-8B9C-2DD660578E3F}"/>
  </dataValidations>
  <printOptions horizontalCentered="1"/>
  <pageMargins left="0.5" right="0.5" top="0.75" bottom="0.5" header="0.3" footer="0.3"/>
  <pageSetup scale="95" orientation="portrait" r:id="rId1"/>
  <headerFooter alignWithMargins="0"/>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90" id="{54BA66A0-BB38-43D3-8110-E2F7FFB1BB46}">
            <xm:f>IF(OR('3. Project Information'!$C$27="Wind",'3. Project Information'!$C$44="Wind"),FALSE,TRUE)</xm:f>
            <x14:dxf>
              <font>
                <color theme="0" tint="-0.34998626667073579"/>
              </font>
              <fill>
                <patternFill>
                  <bgColor theme="0" tint="-0.34998626667073579"/>
                </patternFill>
              </fill>
            </x14:dxf>
          </x14:cfRule>
          <xm:sqref>C4:C14 C29:C30</xm:sqref>
        </x14:conditionalFormatting>
        <x14:conditionalFormatting xmlns:xm="http://schemas.microsoft.com/office/excel/2006/main">
          <x14:cfRule type="expression" priority="3" id="{F969ED82-3027-4451-B97A-E44A3680A2F2}">
            <xm:f>IF(OR('3. Project Information'!$C$27="Wind",'3. Project Information'!$C$44="Wind"),FALSE,TRUE)</xm:f>
            <x14:dxf>
              <font>
                <color theme="0" tint="-0.34998626667073579"/>
              </font>
              <fill>
                <patternFill>
                  <bgColor theme="0" tint="-0.34998626667073579"/>
                </patternFill>
              </fill>
            </x14:dxf>
          </x14:cfRule>
          <xm:sqref>C17:C26</xm:sqref>
        </x14:conditionalFormatting>
        <x14:conditionalFormatting xmlns:xm="http://schemas.microsoft.com/office/excel/2006/main">
          <x14:cfRule type="expression" priority="1" id="{94A869BF-E7F7-4270-AB4C-A10B1469508A}">
            <xm:f>IF(OR('3. Project Information'!$C$27="Wind",'3. Project Information'!$C$44="Wind"),FALSE,TRUE)</xm:f>
            <x14:dxf>
              <font>
                <color theme="0" tint="-0.34998626667073579"/>
              </font>
              <fill>
                <patternFill>
                  <bgColor theme="0" tint="-0.34998626667073579"/>
                </patternFill>
              </fill>
            </x14:dxf>
          </x14:cfRule>
          <xm:sqref>C33:C38</xm:sqref>
        </x14:conditionalFormatting>
      </x14:conditionalFormattings>
    </ext>
    <ext xmlns:x14="http://schemas.microsoft.com/office/spreadsheetml/2009/9/main" uri="{CCE6A557-97BC-4b89-ADB6-D9C93CAAB3DF}">
      <x14:dataValidations xmlns:xm="http://schemas.microsoft.com/office/excel/2006/main" count="5">
        <x14:dataValidation type="decimal" allowBlank="1" showInputMessage="1" showErrorMessage="1" error="Enter a positive whole number only." xr:uid="{3F432B85-987A-4AEF-BC06-C4936920CF8A}">
          <x14:formula1>
            <xm:f>'Input Ranges'!$I$3</xm:f>
          </x14:formula1>
          <x14:formula2>
            <xm:f>'Input Ranges'!$J$3</xm:f>
          </x14:formula2>
          <xm:sqref>C19 C36 C21:C25 C33 C30 C29</xm:sqref>
        </x14:dataValidation>
        <x14:dataValidation type="decimal" allowBlank="1" showInputMessage="1" showErrorMessage="1" error="Enter a positive whole number only." xr:uid="{482BBA87-F76F-9D47-9476-1D42CA6987BE}">
          <x14:formula1>
            <xm:f>'Input Ranges'!$I$4</xm:f>
          </x14:formula1>
          <x14:formula2>
            <xm:f>'Input Ranges'!$J$4</xm:f>
          </x14:formula2>
          <xm:sqref>C14</xm:sqref>
        </x14:dataValidation>
        <x14:dataValidation type="decimal" allowBlank="1" showInputMessage="1" showErrorMessage="1" error="Enter a value between 0 and 1." xr:uid="{601AEB04-DFCE-F543-8F5B-9EE8F252D11E}">
          <x14:formula1>
            <xm:f>'Input Ranges'!$I$3</xm:f>
          </x14:formula1>
          <x14:formula2>
            <xm:f>'Input Ranges'!$J$3</xm:f>
          </x14:formula2>
          <xm:sqref>C7:C8 C10 C12:C13</xm:sqref>
        </x14:dataValidation>
        <x14:dataValidation type="whole" operator="greaterThanOrEqual" allowBlank="1" showInputMessage="1" showErrorMessage="1" error="Enter a positive value only." xr:uid="{4DE7970E-DA4E-4D0B-A5BD-E793277E8202}">
          <x14:formula1>
            <xm:f>'Input Ranges'!I5</xm:f>
          </x14:formula1>
          <xm:sqref>C20</xm:sqref>
        </x14:dataValidation>
        <x14:dataValidation type="decimal" allowBlank="1" showInputMessage="1" showErrorMessage="1" xr:uid="{298DF94C-5652-DB45-B293-166D571DF810}">
          <x14:formula1>
            <xm:f>'Input Ranges'!I4</xm:f>
          </x14:formula1>
          <x14:formula2>
            <xm:f>'Input Ranges'!J4</xm:f>
          </x14:formula2>
          <xm:sqref>C37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04402A1A8FCC46AFFAE865455C631C" ma:contentTypeVersion="17" ma:contentTypeDescription="Create a new document." ma:contentTypeScope="" ma:versionID="badcb40acb4cc2bebe440cd4e48dc76e">
  <xsd:schema xmlns:xsd="http://www.w3.org/2001/XMLSchema" xmlns:xs="http://www.w3.org/2001/XMLSchema" xmlns:p="http://schemas.microsoft.com/office/2006/metadata/properties" xmlns:ns2="75b38aaf-f222-4db2-901f-76efa3988aa8" xmlns:ns3="202294db-cee3-4f10-aac3-4c2f62c52214" targetNamespace="http://schemas.microsoft.com/office/2006/metadata/properties" ma:root="true" ma:fieldsID="0847d3d2a86eb5f7d6d98861953b0c79" ns2:_="" ns3:_="">
    <xsd:import namespace="75b38aaf-f222-4db2-901f-76efa3988aa8"/>
    <xsd:import namespace="202294db-cee3-4f10-aac3-4c2f62c522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b38aaf-f222-4db2-901f-76efa3988a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165a56a-c150-40ed-9b70-d98d8186891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294db-cee3-4f10-aac3-4c2f62c5221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43b5af99-f675-4a46-8327-b5ae23fdfefd}" ma:internalName="TaxCatchAll" ma:showField="CatchAllData" ma:web="202294db-cee3-4f10-aac3-4c2f62c522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02294db-cee3-4f10-aac3-4c2f62c52214" xsi:nil="true"/>
    <lcf76f155ced4ddcb4097134ff3c332f xmlns="75b38aaf-f222-4db2-901f-76efa3988aa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CEE781-DBC3-4181-A856-CAEF44CFE4A3}"/>
</file>

<file path=customXml/itemProps2.xml><?xml version="1.0" encoding="utf-8"?>
<ds:datastoreItem xmlns:ds="http://schemas.openxmlformats.org/officeDocument/2006/customXml" ds:itemID="{331B2F40-BE42-4A7E-82C9-31BDAE1A21B2}">
  <ds:schemaRefs>
    <ds:schemaRef ds:uri="http://schemas.microsoft.com/office/2006/metadata/properties"/>
    <ds:schemaRef ds:uri="12e67d71-6158-42b6-a122-ef22f318a838"/>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http://purl.org/dc/elements/1.1/"/>
    <ds:schemaRef ds:uri="http://www.w3.org/XML/1998/namespace"/>
    <ds:schemaRef ds:uri="http://purl.org/dc/dcmitype/"/>
    <ds:schemaRef ds:uri="2a610cd8-3d73-4e4b-943d-de51776401b1"/>
  </ds:schemaRefs>
</ds:datastoreItem>
</file>

<file path=customXml/itemProps3.xml><?xml version="1.0" encoding="utf-8"?>
<ds:datastoreItem xmlns:ds="http://schemas.openxmlformats.org/officeDocument/2006/customXml" ds:itemID="{A0721155-47D6-477F-9A2B-C20E8BCCE3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Revision Log</vt:lpstr>
      <vt:lpstr>Style Guide</vt:lpstr>
      <vt:lpstr>1. Bidder Checklist</vt:lpstr>
      <vt:lpstr>2. Company Information</vt:lpstr>
      <vt:lpstr>3. Project Information</vt:lpstr>
      <vt:lpstr>3.1 Financial Information</vt:lpstr>
      <vt:lpstr>4.1 Thermal Tech Details</vt:lpstr>
      <vt:lpstr>4.2 Solar Tech Details</vt:lpstr>
      <vt:lpstr>4.3 Wind Tech Details</vt:lpstr>
      <vt:lpstr>4.4 Storage Tech Details</vt:lpstr>
      <vt:lpstr>4.5 Generation Profile</vt:lpstr>
      <vt:lpstr>4.6 Fuel Supply</vt:lpstr>
      <vt:lpstr>4.7 Emissions</vt:lpstr>
      <vt:lpstr>4.8 Interconnection Details</vt:lpstr>
      <vt:lpstr>5.1 PPA-ESA Bid Pricing</vt:lpstr>
      <vt:lpstr>5.2 Ownership Bid Pricing</vt:lpstr>
      <vt:lpstr>Input Ranges</vt:lpstr>
      <vt:lpstr>'1. Bidder Checklist'!Print_Area</vt:lpstr>
      <vt:lpstr>'2. Company Information'!Print_Area</vt:lpstr>
      <vt:lpstr>'3. Project Information'!Print_Area</vt:lpstr>
      <vt:lpstr>'3.1 Financial Information'!Print_Area</vt:lpstr>
      <vt:lpstr>'4.1 Thermal Tech Details'!Print_Area</vt:lpstr>
      <vt:lpstr>'4.2 Solar Tech Details'!Print_Area</vt:lpstr>
      <vt:lpstr>'4.3 Wind Tech Details'!Print_Area</vt:lpstr>
      <vt:lpstr>'4.4 Storage Tech Details'!Print_Area</vt:lpstr>
      <vt:lpstr>'4.5 Generation Profile'!Print_Area</vt:lpstr>
      <vt:lpstr>'4.6 Fuel Supply'!Print_Area</vt:lpstr>
      <vt:lpstr>'4.7 Emissions'!Print_Area</vt:lpstr>
      <vt:lpstr>'4.8 Interconnection Details'!Print_Area</vt:lpstr>
      <vt:lpstr>'5.1 PPA-ESA Bid Pricing'!Print_Area</vt:lpstr>
      <vt:lpstr>'5.2 Ownership Bid Pricing'!Print_Area</vt:lpstr>
      <vt:lpstr>'Revision Log'!Print_Area</vt:lpstr>
      <vt:lpstr>'Style Guide'!Print_Area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2026-05-18T17:11:46Z</cp:lastPrinted>
  <dcterms:created xsi:type="dcterms:W3CDTF">2019-02-09T00:17:20Z</dcterms:created>
  <dcterms:modified xsi:type="dcterms:W3CDTF">2026-06-12T17:01:50Z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53bbb04a-1947-4eb6-967e-69cb9492be51</vt:lpwstr>
  </property>
  <property fmtid="{D5CDD505-2E9C-101B-9397-08002B2CF9AE}" pid="3" name="ContentTypeId">
    <vt:lpwstr>0x0101006604402A1A8FCC46AFFAE865455C631C</vt:lpwstr>
  </property>
  <property fmtid="{D5CDD505-2E9C-101B-9397-08002B2CF9AE}" pid="4" name="{A44787D4-0540-4523-9961-78E4036D8C6D}">
    <vt:lpwstr>{2ECBBC32-10FE-47BE-8DB5-22A938906143}</vt:lpwstr>
  </property>
  <property fmtid="{D5CDD505-2E9C-101B-9397-08002B2CF9AE}" pid="5" name="Order">
    <vt:r8>8500</vt:r8>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ComplianceAssetId">
    <vt:lpwstr/>
  </property>
  <property fmtid="{D5CDD505-2E9C-101B-9397-08002B2CF9AE}" pid="10" name="TemplateUrl">
    <vt:lpwstr/>
  </property>
  <property fmtid="{D5CDD505-2E9C-101B-9397-08002B2CF9AE}" pid="11" name="MediaServiceImageTags">
    <vt:lpwstr/>
  </property>
  <property fmtid="{D5CDD505-2E9C-101B-9397-08002B2CF9AE}" pid="12" name="SV_QUERY_LIST_4F35BF76-6C0D-4D9B-82B2-816C12CF3733">
    <vt:lpwstr>empty_477D106A-C0D6-4607-AEBD-E2C9D60EA279</vt:lpwstr>
  </property>
  <property fmtid="{D5CDD505-2E9C-101B-9397-08002B2CF9AE}" pid="13" name="SV_HIDDEN_GRID_QUERY_LIST_4F35BF76-6C0D-4D9B-82B2-816C12CF3733">
    <vt:lpwstr>empty_477D106A-C0D6-4607-AEBD-E2C9D60EA279</vt:lpwstr>
  </property>
</Properties>
</file>